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2022\Carpetas\FBC 2022\"/>
    </mc:Choice>
  </mc:AlternateContent>
  <bookViews>
    <workbookView xWindow="0" yWindow="0" windowWidth="19200" windowHeight="6540" activeTab="4"/>
  </bookViews>
  <sheets>
    <sheet name="- AYUDA -" sheetId="6" r:id="rId1"/>
    <sheet name="BALANCES" sheetId="2" r:id="rId2"/>
    <sheet name="Análisis financiero" sheetId="3" r:id="rId3"/>
    <sheet name="Análisis de Rentabilidad" sheetId="4" r:id="rId4"/>
    <sheet name="Análisis de Gestión" sheetId="5" r:id="rId5"/>
  </sheets>
  <externalReferences>
    <externalReference r:id="rId6"/>
  </externalReferences>
  <definedNames>
    <definedName name="_xlnm.Print_Area" localSheetId="4">'Análisis de Gestión'!$B:$H</definedName>
    <definedName name="_xlnm.Print_Area" localSheetId="3">'Análisis de Rentabilidad'!$B:$H</definedName>
    <definedName name="_xlnm.Print_Area" localSheetId="2">'Análisis financiero'!$B:$H</definedName>
    <definedName name="_xlnm.Print_Area" localSheetId="1">BALANCES!$B:$F</definedName>
    <definedName name="Comprobantes">'[1]Tabla de Comprobantes'!$A$3:$A$65</definedName>
    <definedName name="PC">'[1]Tabla de Comprobantes'!$E$3:$E$14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C15" i="5"/>
  <c r="F12" i="5"/>
  <c r="E12" i="5"/>
  <c r="D12" i="5"/>
  <c r="C12" i="5"/>
  <c r="F9" i="5"/>
  <c r="E9" i="5"/>
  <c r="D9" i="5"/>
  <c r="C9" i="5"/>
  <c r="F4" i="5"/>
  <c r="E4" i="5"/>
  <c r="D4" i="5"/>
  <c r="C4" i="5"/>
  <c r="F4" i="4"/>
  <c r="E4" i="4"/>
  <c r="D4" i="4"/>
  <c r="C4" i="4"/>
  <c r="E9" i="3"/>
  <c r="F4" i="3"/>
  <c r="E4" i="3"/>
  <c r="D4" i="3"/>
  <c r="C4" i="3"/>
  <c r="F43" i="2"/>
  <c r="E43" i="2"/>
  <c r="D43" i="2"/>
  <c r="C43" i="2"/>
  <c r="F40" i="2"/>
  <c r="F6" i="5" s="1"/>
  <c r="E40" i="2"/>
  <c r="E6" i="5" s="1"/>
  <c r="D40" i="2"/>
  <c r="D6" i="5" s="1"/>
  <c r="C40" i="2"/>
  <c r="C6" i="5" s="1"/>
  <c r="F37" i="2"/>
  <c r="E37" i="2"/>
  <c r="E49" i="2" s="1"/>
  <c r="E51" i="2" s="1"/>
  <c r="E53" i="2" s="1"/>
  <c r="E56" i="2" s="1"/>
  <c r="D37" i="2"/>
  <c r="D49" i="2" s="1"/>
  <c r="D51" i="2" s="1"/>
  <c r="D53" i="2" s="1"/>
  <c r="D56" i="2" s="1"/>
  <c r="C37" i="2"/>
  <c r="F29" i="2"/>
  <c r="E29" i="2"/>
  <c r="D29" i="2"/>
  <c r="C29" i="2"/>
  <c r="F26" i="2"/>
  <c r="E26" i="2"/>
  <c r="D26" i="2"/>
  <c r="C26" i="2"/>
  <c r="F21" i="2"/>
  <c r="E21" i="2"/>
  <c r="E21" i="3" s="1"/>
  <c r="D21" i="2"/>
  <c r="C21" i="2"/>
  <c r="F15" i="2"/>
  <c r="F15" i="5" s="1"/>
  <c r="E15" i="2"/>
  <c r="E15" i="5" s="1"/>
  <c r="D15" i="2"/>
  <c r="D15" i="5" s="1"/>
  <c r="C15" i="2"/>
  <c r="F12" i="2"/>
  <c r="E12" i="2"/>
  <c r="D12" i="2"/>
  <c r="C12" i="2"/>
  <c r="C6" i="3" s="1"/>
  <c r="F6" i="2"/>
  <c r="F18" i="2" s="1"/>
  <c r="E6" i="2"/>
  <c r="D6" i="2"/>
  <c r="C6" i="2"/>
  <c r="D33" i="2" l="1"/>
  <c r="E15" i="3"/>
  <c r="F9" i="3"/>
  <c r="D18" i="2"/>
  <c r="D12" i="3" s="1"/>
  <c r="D21" i="3"/>
  <c r="D9" i="3"/>
  <c r="E18" i="2"/>
  <c r="E34" i="2" s="1"/>
  <c r="E33" i="2"/>
  <c r="E12" i="4" s="1"/>
  <c r="E6" i="3"/>
  <c r="C21" i="3"/>
  <c r="C33" i="2"/>
  <c r="C9" i="3"/>
  <c r="D6" i="3"/>
  <c r="C21" i="4"/>
  <c r="F18" i="5"/>
  <c r="E9" i="4"/>
  <c r="F12" i="3"/>
  <c r="E12" i="3"/>
  <c r="D12" i="4"/>
  <c r="D6" i="4"/>
  <c r="D18" i="4"/>
  <c r="D15" i="4"/>
  <c r="D34" i="2"/>
  <c r="E18" i="4"/>
  <c r="E15" i="4"/>
  <c r="F33" i="2"/>
  <c r="E18" i="3"/>
  <c r="D9" i="4"/>
  <c r="D21" i="4"/>
  <c r="C18" i="5"/>
  <c r="F49" i="2"/>
  <c r="F51" i="2" s="1"/>
  <c r="F53" i="2" s="1"/>
  <c r="F56" i="2" s="1"/>
  <c r="C18" i="2"/>
  <c r="F15" i="3"/>
  <c r="D18" i="3"/>
  <c r="C49" i="2"/>
  <c r="C51" i="2" s="1"/>
  <c r="C53" i="2" s="1"/>
  <c r="C56" i="2" s="1"/>
  <c r="C18" i="4" s="1"/>
  <c r="F6" i="3"/>
  <c r="F18" i="3"/>
  <c r="E21" i="4"/>
  <c r="D18" i="5"/>
  <c r="F21" i="3"/>
  <c r="C18" i="3"/>
  <c r="C15" i="3"/>
  <c r="F21" i="4"/>
  <c r="E18" i="5"/>
  <c r="D15" i="3"/>
  <c r="E6" i="4" l="1"/>
  <c r="C12" i="4"/>
  <c r="C6" i="4"/>
  <c r="F15" i="4"/>
  <c r="F18" i="4"/>
  <c r="F9" i="4"/>
  <c r="C15" i="4"/>
  <c r="C9" i="4"/>
  <c r="F6" i="4"/>
  <c r="F12" i="4"/>
  <c r="C12" i="3"/>
  <c r="C34" i="2"/>
  <c r="F34" i="2"/>
</calcChain>
</file>

<file path=xl/sharedStrings.xml><?xml version="1.0" encoding="utf-8"?>
<sst xmlns="http://schemas.openxmlformats.org/spreadsheetml/2006/main" count="129" uniqueCount="118">
  <si>
    <t>Análisis de Balances</t>
  </si>
  <si>
    <t>PERÍODOS</t>
  </si>
  <si>
    <t>ACTIVO</t>
  </si>
  <si>
    <t>INMOVILIZADO</t>
  </si>
  <si>
    <t>Terrenos y construcciones</t>
  </si>
  <si>
    <t>Otro inmovilizado material</t>
  </si>
  <si>
    <t>Inmovilizado inmaterial</t>
  </si>
  <si>
    <t>Amortiz. inmovilizado material</t>
  </si>
  <si>
    <t>Existencias</t>
  </si>
  <si>
    <t>Clientes</t>
  </si>
  <si>
    <t>Otro realizable</t>
  </si>
  <si>
    <t>DISPONIBLE</t>
  </si>
  <si>
    <t>Caja</t>
  </si>
  <si>
    <t>Bancos</t>
  </si>
  <si>
    <t xml:space="preserve">TOTAL ACTIVO </t>
  </si>
  <si>
    <t>PASIVO</t>
  </si>
  <si>
    <t>RECURSOS PROPIOS</t>
  </si>
  <si>
    <t>Capital</t>
  </si>
  <si>
    <t>Reservas</t>
  </si>
  <si>
    <t>Perdidas y ganancias</t>
  </si>
  <si>
    <t xml:space="preserve">Otros recursos </t>
  </si>
  <si>
    <t>ACREEDORES A LARGO PLAZO</t>
  </si>
  <si>
    <t>Deudas con entidades de crédito</t>
  </si>
  <si>
    <t>ACREEDORES A CORTO PLAZO</t>
  </si>
  <si>
    <t>Proveedores</t>
  </si>
  <si>
    <t>Entidades de crédito</t>
  </si>
  <si>
    <t>Otras deudas a corto</t>
  </si>
  <si>
    <t>TOTAL PASIVO</t>
  </si>
  <si>
    <t>CUENTA DE RESULTADOS</t>
  </si>
  <si>
    <t>INGRESOS</t>
  </si>
  <si>
    <t>Ventas</t>
  </si>
  <si>
    <t>Otros ingresos</t>
  </si>
  <si>
    <t>CONSUMOS</t>
  </si>
  <si>
    <t>Compras</t>
  </si>
  <si>
    <t>Variación de existencias</t>
  </si>
  <si>
    <t>GASTOS</t>
  </si>
  <si>
    <t>Gastos de personal</t>
  </si>
  <si>
    <t>Seguros Sociales</t>
  </si>
  <si>
    <t>Servicios y suministros</t>
  </si>
  <si>
    <t>Tributos</t>
  </si>
  <si>
    <t>Otros gastos</t>
  </si>
  <si>
    <t>GENERACIÓN BRUTA DE FONDOS</t>
  </si>
  <si>
    <t>Gastos financieros</t>
  </si>
  <si>
    <t>CASH FLOW</t>
  </si>
  <si>
    <t>Dotación amortizaciones</t>
  </si>
  <si>
    <t>RESULTADO DE EXPLOTACIÓN</t>
  </si>
  <si>
    <t>Resultados extraordinarios</t>
  </si>
  <si>
    <t>Impuesto sobre beneficios</t>
  </si>
  <si>
    <t>RESULTADO NETO</t>
  </si>
  <si>
    <t>Fórmula</t>
  </si>
  <si>
    <t>Significado</t>
  </si>
  <si>
    <t>Tesorería</t>
  </si>
  <si>
    <t>DISPON. + REALIZABLE</t>
  </si>
  <si>
    <t>Liquidez</t>
  </si>
  <si>
    <t>ACTIVO CIRCULANTE</t>
  </si>
  <si>
    <t>Capacidad para hacer frente a las obligaciones a corto basándose en la realización del activo circulante</t>
  </si>
  <si>
    <t>PASIVO CIRCULANTE</t>
  </si>
  <si>
    <t>Autonomía</t>
  </si>
  <si>
    <t>Autonomía financiera que indica nivel de autofinanciación</t>
  </si>
  <si>
    <t>ACTIVOS TOTALES</t>
  </si>
  <si>
    <t>Endeudamiento</t>
  </si>
  <si>
    <t xml:space="preserve">    PASIVO EXIGIBLE   </t>
  </si>
  <si>
    <t>Relación entre financiación propia y ajena</t>
  </si>
  <si>
    <t>Estabilidad</t>
  </si>
  <si>
    <t xml:space="preserve">        INMOVILIZADO         </t>
  </si>
  <si>
    <t>Estructura de financiación del inmovilizado</t>
  </si>
  <si>
    <t>EXIG. LARGO + R. PROP.</t>
  </si>
  <si>
    <t>Capital de trabajo. Parte de activo circulante financiado con recursos a largo plazo.</t>
  </si>
  <si>
    <t>Financiera</t>
  </si>
  <si>
    <t>(Bº + G. FINANC.)x100</t>
  </si>
  <si>
    <t>Rentabilidad financiera de todos los recursos empleados en la empresa</t>
  </si>
  <si>
    <t>RECURS. TOTALES</t>
  </si>
  <si>
    <t>Recursos Propios</t>
  </si>
  <si>
    <t>RESULTADO NETO x 100</t>
  </si>
  <si>
    <t>Rentabilidad de los recursos propios</t>
  </si>
  <si>
    <t>Global</t>
  </si>
  <si>
    <t>Rentabilidad económica de todos los recursos empleados</t>
  </si>
  <si>
    <t>RECURSOS TOTALES</t>
  </si>
  <si>
    <t>De Capital</t>
  </si>
  <si>
    <t xml:space="preserve">    RESULTADO NETO x 100</t>
  </si>
  <si>
    <t>Rentabilidad del capital social</t>
  </si>
  <si>
    <t>CAPITAL SOCIAL</t>
  </si>
  <si>
    <t>Rent. Ventas</t>
  </si>
  <si>
    <t>Rentabilidad de la ventas</t>
  </si>
  <si>
    <t>VENTAS</t>
  </si>
  <si>
    <t>Margen sobre ventas</t>
  </si>
  <si>
    <t>MARGEN x100</t>
  </si>
  <si>
    <t>Porcentaje de margen sobre ventas</t>
  </si>
  <si>
    <t>EXISTENCIAS EN DÍAS DE COMPRA</t>
  </si>
  <si>
    <t>365 x EXISTENCIAS</t>
  </si>
  <si>
    <t>Número de días que tardan en vaciarse el saldo en inventarios</t>
  </si>
  <si>
    <t>DÍAS DE PAGO A PROVEEDORES</t>
  </si>
  <si>
    <t>365 x PROVEEDORES</t>
  </si>
  <si>
    <t>Número de días concedidos por proveedores</t>
  </si>
  <si>
    <t>COMPRAS</t>
  </si>
  <si>
    <t>DÍAS DE COBRO A CLIENTES</t>
  </si>
  <si>
    <t>365 x CLIENTES</t>
  </si>
  <si>
    <t>Plazo medio concedido a clientes</t>
  </si>
  <si>
    <t>ROTACIÓN DE TESORERÍA</t>
  </si>
  <si>
    <t>365 x DISPONIBLE</t>
  </si>
  <si>
    <t>Días de compra cubiertos con el saldo disponible</t>
  </si>
  <si>
    <t>PRODUCTIVIDAD</t>
  </si>
  <si>
    <t xml:space="preserve"> RESULTADO GESTIÓN</t>
  </si>
  <si>
    <t>Relación entre el resultado de la gestión y los gastos de personal</t>
  </si>
  <si>
    <t>GASTOS PERSONAL</t>
  </si>
  <si>
    <t>EXIGIBLE A CORTO PLAZO</t>
  </si>
  <si>
    <t>Capital de trabajo</t>
  </si>
  <si>
    <t>RECURSOS A LARGO PLAZO</t>
  </si>
  <si>
    <t>FÓRMULA</t>
  </si>
  <si>
    <t>SIGNIFICADO</t>
  </si>
  <si>
    <t>RATIOS FINANCIEROS</t>
  </si>
  <si>
    <t>RATIOS RENTABILIDAD</t>
  </si>
  <si>
    <t>RATIOS DE GESTIÓN</t>
  </si>
  <si>
    <t>Ayuda</t>
  </si>
  <si>
    <t>REALIZABLES</t>
  </si>
  <si>
    <t>Otras deudas a largo plazo</t>
  </si>
  <si>
    <t>Capacidad para atender las obligaciones de pago a corto sin vender existencias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</si>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</sst>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"/>
    <numFmt numFmtId="165" formatCode="0.00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4F8FF"/>
        <bgColor indexed="64"/>
      </patternFill>
    </fill>
    <fill>
      <patternFill patternType="solid">
        <fgColor rgb="FFFAFAFA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0" tint="-0.1499679555650502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52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7" fillId="3" borderId="1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3" xfId="0" applyFont="1" applyBorder="1" applyAlignment="1">
      <alignment horizontal="left" vertical="center"/>
    </xf>
    <xf numFmtId="164" fontId="11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4" fontId="11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indent="1"/>
    </xf>
    <xf numFmtId="0" fontId="18" fillId="3" borderId="5" xfId="0" applyFont="1" applyFill="1" applyBorder="1" applyAlignment="1">
      <alignment horizontal="center" vertical="center"/>
    </xf>
    <xf numFmtId="0" fontId="20" fillId="0" borderId="0" xfId="0" applyFont="1"/>
    <xf numFmtId="0" fontId="18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9" fontId="3" fillId="0" borderId="0" xfId="1" applyFont="1" applyAlignment="1">
      <alignment horizontal="center"/>
    </xf>
    <xf numFmtId="0" fontId="21" fillId="0" borderId="0" xfId="3"/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7" fillId="3" borderId="0" xfId="0" applyFont="1" applyFill="1" applyBorder="1" applyAlignment="1">
      <alignment horizontal="center" vertical="center"/>
    </xf>
    <xf numFmtId="0" fontId="14" fillId="0" borderId="0" xfId="2" applyFont="1" applyAlignment="1" applyProtection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164" fontId="17" fillId="4" borderId="6" xfId="0" applyNumberFormat="1" applyFont="1" applyFill="1" applyBorder="1" applyAlignment="1">
      <alignment horizontal="center" vertical="center"/>
    </xf>
    <xf numFmtId="0" fontId="15" fillId="0" borderId="0" xfId="2" applyFont="1" applyBorder="1" applyAlignment="1" applyProtection="1">
      <alignment horizontal="center"/>
    </xf>
    <xf numFmtId="0" fontId="3" fillId="0" borderId="0" xfId="0" applyFont="1" applyBorder="1"/>
    <xf numFmtId="0" fontId="18" fillId="3" borderId="9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9" fontId="17" fillId="4" borderId="1" xfId="1" applyFont="1" applyFill="1" applyBorder="1" applyAlignment="1">
      <alignment horizontal="center" vertical="center"/>
    </xf>
    <xf numFmtId="9" fontId="17" fillId="4" borderId="6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2" fontId="17" fillId="4" borderId="6" xfId="0" applyNumberFormat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579870083135"/>
          <c:y val="0.17972390670881946"/>
          <c:w val="0.83815147183135363"/>
          <c:h val="0.5714298572280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financiero'!$B$6</c:f>
              <c:strCache>
                <c:ptCount val="1"/>
                <c:pt idx="0">
                  <c:v>Tesorería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'Análisis financiero'!$C$4:$F$4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financiero'!$C$6:$F$6</c:f>
              <c:numCache>
                <c:formatCode>"$"\ #,##0.00</c:formatCode>
                <c:ptCount val="4"/>
                <c:pt idx="0">
                  <c:v>1.5679012345679013</c:v>
                </c:pt>
                <c:pt idx="1">
                  <c:v>1.6082474226804124</c:v>
                </c:pt>
                <c:pt idx="2">
                  <c:v>2.544</c:v>
                </c:pt>
                <c:pt idx="3">
                  <c:v>2.1111111111111112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D-46AD-A6D5-7438214EE95C}"/>
            </c:ext>
          </c:extLst>
        </c:ser>
        <c:ser>
          <c:idx val="1"/>
          <c:order val="1"/>
          <c:tx>
            <c:strRef>
              <c:f>'Análisis financiero'!$B$9</c:f>
              <c:strCache>
                <c:ptCount val="1"/>
                <c:pt idx="0">
                  <c:v>Liquidez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financiero'!$C$9:$F$9</c:f>
              <c:numCache>
                <c:formatCode>"$"\ #,##0.00</c:formatCode>
                <c:ptCount val="4"/>
                <c:pt idx="0">
                  <c:v>2.6790123456790123</c:v>
                </c:pt>
                <c:pt idx="1">
                  <c:v>2.7422680412371134</c:v>
                </c:pt>
                <c:pt idx="2">
                  <c:v>4.1440000000000001</c:v>
                </c:pt>
                <c:pt idx="3">
                  <c:v>3.5694444444444446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D-46AD-A6D5-7438214EE95C}"/>
            </c:ext>
          </c:extLst>
        </c:ser>
        <c:ser>
          <c:idx val="2"/>
          <c:order val="2"/>
          <c:tx>
            <c:strRef>
              <c:f>'Análisis financiero'!$B$12:$B$13</c:f>
              <c:strCache>
                <c:ptCount val="1"/>
                <c:pt idx="0">
                  <c:v>Autonomía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financiero'!$C$12:$F$12</c:f>
              <c:numCache>
                <c:formatCode>"$"\ #,##0.00</c:formatCode>
                <c:ptCount val="4"/>
                <c:pt idx="0">
                  <c:v>0.68073136427566805</c:v>
                </c:pt>
                <c:pt idx="1">
                  <c:v>0.68808567603748327</c:v>
                </c:pt>
                <c:pt idx="2">
                  <c:v>0.70925414364640882</c:v>
                </c:pt>
                <c:pt idx="3">
                  <c:v>0.72214580467675382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D-46AD-A6D5-7438214EE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315690720"/>
        <c:axId val="345745728"/>
      </c:barChart>
      <c:catAx>
        <c:axId val="3156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7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745728"/>
        <c:scaling>
          <c:orientation val="minMax"/>
        </c:scaling>
        <c:delete val="0"/>
        <c:axPos val="l"/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19685039370078741" l="0.78740157480314965" r="0.78740157480314965" t="0.39370078740157483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3867418671001"/>
          <c:y val="0.17129707075136877"/>
          <c:w val="0.84000126202112679"/>
          <c:h val="0.592595271788519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'Análisis financiero'!$B$15:$B$16</c:f>
              <c:strCache>
                <c:ptCount val="1"/>
                <c:pt idx="0">
                  <c:v>Endeudamiento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numRef>
              <c:f>'Análisis financiero'!$C$4:$F$4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financiero'!$C$15:$F$15</c:f>
              <c:numCache>
                <c:formatCode>"$"\ #,##0.00</c:formatCode>
                <c:ptCount val="4"/>
                <c:pt idx="0">
                  <c:v>0.46900826446280991</c:v>
                </c:pt>
                <c:pt idx="1">
                  <c:v>0.45330739299610895</c:v>
                </c:pt>
                <c:pt idx="2">
                  <c:v>0.40993184031158714</c:v>
                </c:pt>
                <c:pt idx="3">
                  <c:v>0.38476190476190475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2-4B4A-97A9-08C0F4C289E0}"/>
            </c:ext>
          </c:extLst>
        </c:ser>
        <c:ser>
          <c:idx val="2"/>
          <c:order val="1"/>
          <c:tx>
            <c:strRef>
              <c:f>'Análisis financiero'!$B$18:$B$19</c:f>
              <c:strCache>
                <c:ptCount val="1"/>
                <c:pt idx="0">
                  <c:v>Estabilidad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financiero'!$C$18:$F$18</c:f>
              <c:numCache>
                <c:formatCode>"$"\ #,##0.00</c:formatCode>
                <c:ptCount val="4"/>
                <c:pt idx="0">
                  <c:v>0.78412698412698412</c:v>
                </c:pt>
                <c:pt idx="1">
                  <c:v>0.74</c:v>
                </c:pt>
                <c:pt idx="2">
                  <c:v>0.7029478458049887</c:v>
                </c:pt>
                <c:pt idx="3">
                  <c:v>0.71755725190839692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2-4B4A-97A9-08C0F4C28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345359104"/>
        <c:axId val="345359664"/>
      </c:barChart>
      <c:catAx>
        <c:axId val="3453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35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359664"/>
        <c:scaling>
          <c:orientation val="minMax"/>
        </c:scaling>
        <c:delete val="0"/>
        <c:axPos val="l"/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35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CAPITAL DE TRABAJO </a:t>
            </a:r>
          </a:p>
        </c:rich>
      </c:tx>
      <c:layout>
        <c:manualLayout>
          <c:xMode val="edge"/>
          <c:yMode val="edge"/>
          <c:x val="0.3307932863275172"/>
          <c:y val="4.5306637555261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06184007645001"/>
          <c:y val="0.20512923241803094"/>
          <c:w val="0.87821685903400637"/>
          <c:h val="0.61025946644364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financiero'!$B$21:$B$22</c:f>
              <c:strCache>
                <c:ptCount val="1"/>
                <c:pt idx="0">
                  <c:v>Capital de trabajo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'Análisis financiero'!$C$4:$F$4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financiero'!$C$21:$F$21</c:f>
              <c:numCache>
                <c:formatCode>"$"\ #,##0.00</c:formatCode>
                <c:ptCount val="4"/>
                <c:pt idx="0">
                  <c:v>1360</c:v>
                </c:pt>
                <c:pt idx="1">
                  <c:v>1690</c:v>
                </c:pt>
                <c:pt idx="2">
                  <c:v>1965</c:v>
                </c:pt>
                <c:pt idx="3">
                  <c:v>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9-4710-B551-BF3E7FCE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15150128"/>
        <c:axId val="115150688"/>
      </c:barChart>
      <c:catAx>
        <c:axId val="11515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50688"/>
        <c:scaling>
          <c:orientation val="minMax"/>
        </c:scaling>
        <c:delete val="0"/>
        <c:axPos val="l"/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RENTABILIDAD DE LOS CAPITALES</a:t>
            </a:r>
          </a:p>
        </c:rich>
      </c:tx>
      <c:layout>
        <c:manualLayout>
          <c:xMode val="edge"/>
          <c:yMode val="edge"/>
          <c:x val="0.23729676329434327"/>
          <c:y val="4.8387096774193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40357556649547"/>
          <c:y val="0.18992319950338959"/>
          <c:w val="0.83365278595989367"/>
          <c:h val="0.565893614846834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de Rentabilidad'!$B$6:$B$7</c:f>
              <c:strCache>
                <c:ptCount val="1"/>
                <c:pt idx="0">
                  <c:v>Financiera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'Análisis de Rentabilidad'!$C$4:$F$4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de Rentabilidad'!$C$6:$F$6</c:f>
              <c:numCache>
                <c:formatCode>0%</c:formatCode>
                <c:ptCount val="4"/>
                <c:pt idx="0">
                  <c:v>0.13642756680731363</c:v>
                </c:pt>
                <c:pt idx="1">
                  <c:v>0.13119143239625167</c:v>
                </c:pt>
                <c:pt idx="2">
                  <c:v>0.13604972375690608</c:v>
                </c:pt>
                <c:pt idx="3">
                  <c:v>0.1327372764786795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B-4C24-81E8-66622EB550B2}"/>
            </c:ext>
          </c:extLst>
        </c:ser>
        <c:ser>
          <c:idx val="1"/>
          <c:order val="1"/>
          <c:tx>
            <c:strRef>
              <c:f>'Análisis de Rentabilidad'!$B$9:$B$10</c:f>
              <c:strCache>
                <c:ptCount val="1"/>
                <c:pt idx="0">
                  <c:v>Recursos Propios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numRef>
              <c:f>'Análisis de Rentabilidad'!$C$4:$F$4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de Rentabilidad'!$C$9:$F$9</c:f>
              <c:numCache>
                <c:formatCode>0%</c:formatCode>
                <c:ptCount val="4"/>
                <c:pt idx="0">
                  <c:v>0.15909090909090909</c:v>
                </c:pt>
                <c:pt idx="1">
                  <c:v>0.1556420233463035</c:v>
                </c:pt>
                <c:pt idx="2">
                  <c:v>0.15481986368062317</c:v>
                </c:pt>
                <c:pt idx="3">
                  <c:v>0.15142857142857144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B-4C24-81E8-66622EB550B2}"/>
            </c:ext>
          </c:extLst>
        </c:ser>
        <c:ser>
          <c:idx val="2"/>
          <c:order val="2"/>
          <c:tx>
            <c:strRef>
              <c:f>'Análisis de Rentabilidad'!$B$12:$B$13</c:f>
              <c:strCache>
                <c:ptCount val="1"/>
                <c:pt idx="0">
                  <c:v>Global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de Rentabilidad'!$C$12:$F$12</c:f>
              <c:numCache>
                <c:formatCode>0%</c:formatCode>
                <c:ptCount val="4"/>
                <c:pt idx="0">
                  <c:v>0.10829817158931083</c:v>
                </c:pt>
                <c:pt idx="1">
                  <c:v>0.107095046854083</c:v>
                </c:pt>
                <c:pt idx="2">
                  <c:v>0.10980662983425414</c:v>
                </c:pt>
                <c:pt idx="3">
                  <c:v>0.109353507565337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B-4C24-81E8-66622EB550B2}"/>
            </c:ext>
          </c:extLst>
        </c:ser>
        <c:ser>
          <c:idx val="3"/>
          <c:order val="3"/>
          <c:tx>
            <c:strRef>
              <c:f>'Análisis de Rentabilidad'!$B$15:$B$16</c:f>
              <c:strCache>
                <c:ptCount val="1"/>
                <c:pt idx="0">
                  <c:v>De Capital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val>
            <c:numRef>
              <c:f>'Análisis de Rentabilidad'!$C$15:$F$15</c:f>
              <c:numCache>
                <c:formatCode>0%</c:formatCode>
                <c:ptCount val="4"/>
                <c:pt idx="0">
                  <c:v>0.25666666666666665</c:v>
                </c:pt>
                <c:pt idx="1">
                  <c:v>0.26666666666666666</c:v>
                </c:pt>
                <c:pt idx="2">
                  <c:v>0.26500000000000001</c:v>
                </c:pt>
                <c:pt idx="3">
                  <c:v>0.26500000000000001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CB-4C24-81E8-66622EB5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345746848"/>
        <c:axId val="345360784"/>
      </c:barChart>
      <c:catAx>
        <c:axId val="3457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36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36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7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/>
              <a:t>RENTABILIDAD DE LAS VENTAS</a:t>
            </a:r>
          </a:p>
        </c:rich>
      </c:tx>
      <c:layout>
        <c:manualLayout>
          <c:xMode val="edge"/>
          <c:yMode val="edge"/>
          <c:x val="0.33218037712391218"/>
          <c:y val="3.7174630279648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47378781599666"/>
          <c:y val="0.23406634411662397"/>
          <c:w val="0.82982869061145381"/>
          <c:h val="0.54275092936802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de Rentabilidad'!$B$18</c:f>
              <c:strCache>
                <c:ptCount val="1"/>
                <c:pt idx="0">
                  <c:v>Rent. Ventas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'Análisis de Rentabilidad'!$C$4:$F$4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de Rentabilidad'!$C$18:$F$18</c:f>
              <c:numCache>
                <c:formatCode>0%</c:formatCode>
                <c:ptCount val="4"/>
                <c:pt idx="0">
                  <c:v>0.154</c:v>
                </c:pt>
                <c:pt idx="1">
                  <c:v>0.15686274509803921</c:v>
                </c:pt>
                <c:pt idx="2">
                  <c:v>0.15</c:v>
                </c:pt>
                <c:pt idx="3">
                  <c:v>0.13474576271186442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3-42DD-A516-C8AB1DA0D1DC}"/>
            </c:ext>
          </c:extLst>
        </c:ser>
        <c:ser>
          <c:idx val="1"/>
          <c:order val="1"/>
          <c:tx>
            <c:strRef>
              <c:f>'Análisis de Rentabilidad'!$B$21</c:f>
              <c:strCache>
                <c:ptCount val="1"/>
                <c:pt idx="0">
                  <c:v>Margen sobre ventas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de Rentabilidad'!$C$21:$F$21</c:f>
              <c:numCache>
                <c:formatCode>0%</c:formatCode>
                <c:ptCount val="4"/>
                <c:pt idx="0">
                  <c:v>0.46</c:v>
                </c:pt>
                <c:pt idx="1">
                  <c:v>0.50980392156862742</c:v>
                </c:pt>
                <c:pt idx="2">
                  <c:v>0.49056603773584906</c:v>
                </c:pt>
                <c:pt idx="3">
                  <c:v>0.48305084745762711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3-42DD-A516-C8AB1DA0D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48752"/>
        <c:axId val="512749312"/>
      </c:barChart>
      <c:catAx>
        <c:axId val="51274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493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NÚMERO DE DÍAS DE GESTIÓN</a:t>
            </a:r>
          </a:p>
        </c:rich>
      </c:tx>
      <c:layout>
        <c:manualLayout>
          <c:xMode val="edge"/>
          <c:yMode val="edge"/>
          <c:x val="0.24019646441253664"/>
          <c:y val="4.0974529346622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61774275633218"/>
          <c:y val="0.14950190365108437"/>
          <c:w val="0.87500078537955372"/>
          <c:h val="0.49326226210858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de Gestión'!$B$6:$B$7</c:f>
              <c:strCache>
                <c:ptCount val="1"/>
                <c:pt idx="0">
                  <c:v>EXISTENCIAS EN DÍAS DE COMPRA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'Análisis de Gestión'!$C$4:$F$4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de Gestión'!$C$6:$F$6</c:f>
              <c:numCache>
                <c:formatCode>0.00</c:formatCode>
                <c:ptCount val="4"/>
                <c:pt idx="0">
                  <c:v>121.66666666666667</c:v>
                </c:pt>
                <c:pt idx="1">
                  <c:v>160.6</c:v>
                </c:pt>
                <c:pt idx="2">
                  <c:v>135.18518518518519</c:v>
                </c:pt>
                <c:pt idx="3">
                  <c:v>125.65573770491804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3A4-AD0A-BCC505080AA2}"/>
            </c:ext>
          </c:extLst>
        </c:ser>
        <c:ser>
          <c:idx val="1"/>
          <c:order val="1"/>
          <c:tx>
            <c:strRef>
              <c:f>'Análisis de Gestión'!$B$9:$B$10</c:f>
              <c:strCache>
                <c:ptCount val="1"/>
                <c:pt idx="0">
                  <c:v>DÍAS DE PAGO A PROVEEDORES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de Gestión'!$C$9:$F$9</c:f>
              <c:numCache>
                <c:formatCode>0.00</c:formatCode>
                <c:ptCount val="4"/>
                <c:pt idx="0">
                  <c:v>70.192307692307693</c:v>
                </c:pt>
                <c:pt idx="1">
                  <c:v>74.351851851851848</c:v>
                </c:pt>
                <c:pt idx="2">
                  <c:v>60.365384615384613</c:v>
                </c:pt>
                <c:pt idx="3">
                  <c:v>52.983870967741936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6-43A4-AD0A-BCC505080AA2}"/>
            </c:ext>
          </c:extLst>
        </c:ser>
        <c:ser>
          <c:idx val="2"/>
          <c:order val="2"/>
          <c:tx>
            <c:strRef>
              <c:f>'Análisis de Gestión'!$B$12:$B$13</c:f>
              <c:strCache>
                <c:ptCount val="1"/>
                <c:pt idx="0">
                  <c:v>DÍAS DE COBRO A CLIENTES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de Gestión'!$C$12:$F$12</c:f>
              <c:numCache>
                <c:formatCode>0.00</c:formatCode>
                <c:ptCount val="4"/>
                <c:pt idx="0">
                  <c:v>51.1</c:v>
                </c:pt>
                <c:pt idx="1">
                  <c:v>57.254901960784316</c:v>
                </c:pt>
                <c:pt idx="2">
                  <c:v>61.981132075471699</c:v>
                </c:pt>
                <c:pt idx="3">
                  <c:v>47.635593220338983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6-43A4-AD0A-BCC505080AA2}"/>
            </c:ext>
          </c:extLst>
        </c:ser>
        <c:ser>
          <c:idx val="4"/>
          <c:order val="3"/>
          <c:tx>
            <c:strRef>
              <c:f>'Análisis de Gestión'!$B$15:$B$16</c:f>
              <c:strCache>
                <c:ptCount val="1"/>
                <c:pt idx="0">
                  <c:v>ROTACIÓN DE TESORERÍA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val>
            <c:numRef>
              <c:f>'Análisis de Gestión'!$C$15:$F$15</c:f>
              <c:numCache>
                <c:formatCode>0.00</c:formatCode>
                <c:ptCount val="4"/>
                <c:pt idx="0">
                  <c:v>60.365384615384613</c:v>
                </c:pt>
                <c:pt idx="1">
                  <c:v>86.518518518518519</c:v>
                </c:pt>
                <c:pt idx="2">
                  <c:v>71.59615384615384</c:v>
                </c:pt>
                <c:pt idx="3">
                  <c:v>64.758064516129039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D6-43A4-AD0A-BCC505080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62752"/>
        <c:axId val="512763312"/>
      </c:barChart>
      <c:catAx>
        <c:axId val="512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6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633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415363772343772E-2"/>
          <c:y val="0.78326491061554904"/>
          <c:w val="0.82771908275467154"/>
          <c:h val="0.14521689215612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EVOLUCIÓN DE LA PRODUCTIVIDAD</a:t>
            </a:r>
          </a:p>
        </c:rich>
      </c:tx>
      <c:layout>
        <c:manualLayout>
          <c:xMode val="edge"/>
          <c:yMode val="edge"/>
          <c:x val="0.20880006411412314"/>
          <c:y val="5.53312516969861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941605839416053E-2"/>
          <c:y val="0.19148936170212766"/>
          <c:w val="0.89051094890510951"/>
          <c:h val="0.56914893617021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de Gestión'!$B$19:$G$19</c:f>
              <c:strCache>
                <c:ptCount val="6"/>
                <c:pt idx="0">
                  <c:v>PRODUCTIVIDAD</c:v>
                </c:pt>
                <c:pt idx="1">
                  <c:v>2,63</c:v>
                </c:pt>
                <c:pt idx="2">
                  <c:v>3,13</c:v>
                </c:pt>
                <c:pt idx="3">
                  <c:v>2,92</c:v>
                </c:pt>
                <c:pt idx="4">
                  <c:v>2,72</c:v>
                </c:pt>
                <c:pt idx="5">
                  <c:v>GASTOS PERSONAL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'Análisis de Gestión'!$C$4:$F$4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'Análisis de Gestión'!$C$18:$F$18</c:f>
              <c:numCache>
                <c:formatCode>0.00</c:formatCode>
                <c:ptCount val="4"/>
                <c:pt idx="0">
                  <c:v>2.625</c:v>
                </c:pt>
                <c:pt idx="1">
                  <c:v>3.1343283582089554</c:v>
                </c:pt>
                <c:pt idx="2">
                  <c:v>2.9236111111111112</c:v>
                </c:pt>
                <c:pt idx="3">
                  <c:v>2.7202380952380953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2-4BD4-AA3D-77AB98C18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09272800"/>
        <c:axId val="509267200"/>
      </c:barChart>
      <c:catAx>
        <c:axId val="5092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6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2672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7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blo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152400</xdr:rowOff>
    </xdr:from>
    <xdr:to>
      <xdr:col>7</xdr:col>
      <xdr:colOff>444500</xdr:colOff>
      <xdr:row>28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42C1A203-A0E1-6F48-B1C2-F7CD253B64D6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Ratios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Financierso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vas a poder volcar los datos de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la situación contable de su empresa para obtener los ratios más importentes de viabilidad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debes c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ompletar la información de Balance para los ejercicios que se quiera analizar. Si hay algún dato que no tienes, puedes dejarlo en cero.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cada hoja verás los diferentes ratios con la explicación de que significa cada fórmula así como una representación gráfica.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3</xdr:row>
      <xdr:rowOff>152400</xdr:rowOff>
    </xdr:from>
    <xdr:to>
      <xdr:col>10</xdr:col>
      <xdr:colOff>1231900</xdr:colOff>
      <xdr:row>24</xdr:row>
      <xdr:rowOff>165100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CF4119B-751E-7C4D-9C68-76EB6A9CA78C}"/>
            </a:ext>
          </a:extLst>
        </xdr:cNvPr>
        <xdr:cNvSpPr txBox="1"/>
      </xdr:nvSpPr>
      <xdr:spPr>
        <a:xfrm>
          <a:off x="8512175" y="1809750"/>
          <a:ext cx="4397375" cy="4203700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635000</xdr:colOff>
      <xdr:row>11</xdr:row>
      <xdr:rowOff>50800</xdr:rowOff>
    </xdr:from>
    <xdr:to>
      <xdr:col>10</xdr:col>
      <xdr:colOff>1206500</xdr:colOff>
      <xdr:row>12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4ED9B6-CF3A-5341-B901-3BDBCBBE0D13}"/>
            </a:ext>
          </a:extLst>
        </xdr:cNvPr>
        <xdr:cNvSpPr txBox="1"/>
      </xdr:nvSpPr>
      <xdr:spPr>
        <a:xfrm>
          <a:off x="8512175" y="3298825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660400</xdr:colOff>
      <xdr:row>21</xdr:row>
      <xdr:rowOff>165100</xdr:rowOff>
    </xdr:from>
    <xdr:to>
      <xdr:col>10</xdr:col>
      <xdr:colOff>1231900</xdr:colOff>
      <xdr:row>23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95D93419-BCC0-584B-AEF1-F1B7851E585C}"/>
            </a:ext>
          </a:extLst>
        </xdr:cNvPr>
        <xdr:cNvSpPr txBox="1"/>
      </xdr:nvSpPr>
      <xdr:spPr>
        <a:xfrm>
          <a:off x="8537575" y="5413375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0</xdr:colOff>
      <xdr:row>0</xdr:row>
      <xdr:rowOff>47625</xdr:rowOff>
    </xdr:from>
    <xdr:to>
      <xdr:col>3</xdr:col>
      <xdr:colOff>0</xdr:colOff>
      <xdr:row>0</xdr:row>
      <xdr:rowOff>447676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21F0AF84-FB2E-6643-9121-AC327CCFB8B4}"/>
            </a:ext>
          </a:extLst>
        </xdr:cNvPr>
        <xdr:cNvSpPr txBox="1"/>
      </xdr:nvSpPr>
      <xdr:spPr>
        <a:xfrm>
          <a:off x="2762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5</xdr:col>
      <xdr:colOff>285750</xdr:colOff>
      <xdr:row>0</xdr:row>
      <xdr:rowOff>0</xdr:rowOff>
    </xdr:from>
    <xdr:to>
      <xdr:col>6</xdr:col>
      <xdr:colOff>885825</xdr:colOff>
      <xdr:row>1</xdr:row>
      <xdr:rowOff>19050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F315D824-1E36-DE46-B977-9FDD60BD9337}"/>
            </a:ext>
          </a:extLst>
        </xdr:cNvPr>
        <xdr:cNvSpPr txBox="1"/>
      </xdr:nvSpPr>
      <xdr:spPr>
        <a:xfrm>
          <a:off x="56292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0</xdr:row>
      <xdr:rowOff>47625</xdr:rowOff>
    </xdr:from>
    <xdr:to>
      <xdr:col>2</xdr:col>
      <xdr:colOff>19050</xdr:colOff>
      <xdr:row>0</xdr:row>
      <xdr:rowOff>447676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F0AF84-FB2E-6643-9121-AC327CCFB8B4}"/>
            </a:ext>
          </a:extLst>
        </xdr:cNvPr>
        <xdr:cNvSpPr txBox="1"/>
      </xdr:nvSpPr>
      <xdr:spPr>
        <a:xfrm>
          <a:off x="3143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742950</xdr:colOff>
      <xdr:row>0</xdr:row>
      <xdr:rowOff>0</xdr:rowOff>
    </xdr:from>
    <xdr:to>
      <xdr:col>6</xdr:col>
      <xdr:colOff>514350</xdr:colOff>
      <xdr:row>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15D824-1E36-DE46-B977-9FDD60BD9337}"/>
            </a:ext>
          </a:extLst>
        </xdr:cNvPr>
        <xdr:cNvSpPr txBox="1"/>
      </xdr:nvSpPr>
      <xdr:spPr>
        <a:xfrm>
          <a:off x="56673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</xdr:rowOff>
    </xdr:from>
    <xdr:to>
      <xdr:col>5</xdr:col>
      <xdr:colOff>304800</xdr:colOff>
      <xdr:row>35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23</xdr:row>
      <xdr:rowOff>19050</xdr:rowOff>
    </xdr:from>
    <xdr:to>
      <xdr:col>7</xdr:col>
      <xdr:colOff>1704975</xdr:colOff>
      <xdr:row>35</xdr:row>
      <xdr:rowOff>133350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104776</xdr:colOff>
      <xdr:row>36</xdr:row>
      <xdr:rowOff>180975</xdr:rowOff>
    </xdr:from>
    <xdr:to>
      <xdr:col>6</xdr:col>
      <xdr:colOff>2505075</xdr:colOff>
      <xdr:row>52</xdr:row>
      <xdr:rowOff>47625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38100</xdr:colOff>
      <xdr:row>0</xdr:row>
      <xdr:rowOff>447676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1F0AF84-FB2E-6643-9121-AC327CCFB8B4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790575</xdr:colOff>
      <xdr:row>0</xdr:row>
      <xdr:rowOff>0</xdr:rowOff>
    </xdr:from>
    <xdr:to>
      <xdr:col>7</xdr:col>
      <xdr:colOff>2657475</xdr:colOff>
      <xdr:row>1</xdr:row>
      <xdr:rowOff>19050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F315D824-1E36-DE46-B977-9FDD60BD9337}"/>
            </a:ext>
          </a:extLst>
        </xdr:cNvPr>
        <xdr:cNvSpPr txBox="1"/>
      </xdr:nvSpPr>
      <xdr:spPr>
        <a:xfrm>
          <a:off x="9734550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150283</xdr:colOff>
      <xdr:row>24</xdr:row>
      <xdr:rowOff>67735</xdr:rowOff>
    </xdr:from>
    <xdr:to>
      <xdr:col>5</xdr:col>
      <xdr:colOff>128058</xdr:colOff>
      <xdr:row>36</xdr:row>
      <xdr:rowOff>143935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363010</xdr:colOff>
      <xdr:row>24</xdr:row>
      <xdr:rowOff>66675</xdr:rowOff>
    </xdr:from>
    <xdr:to>
      <xdr:col>8</xdr:col>
      <xdr:colOff>21167</xdr:colOff>
      <xdr:row>36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400050</xdr:colOff>
      <xdr:row>0</xdr:row>
      <xdr:rowOff>447676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21F0AF84-FB2E-6643-9121-AC327CCFB8B4}"/>
            </a:ext>
          </a:extLst>
        </xdr:cNvPr>
        <xdr:cNvSpPr txBox="1"/>
      </xdr:nvSpPr>
      <xdr:spPr>
        <a:xfrm>
          <a:off x="21907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7</xdr:col>
      <xdr:colOff>123825</xdr:colOff>
      <xdr:row>0</xdr:row>
      <xdr:rowOff>0</xdr:rowOff>
    </xdr:from>
    <xdr:to>
      <xdr:col>7</xdr:col>
      <xdr:colOff>1990725</xdr:colOff>
      <xdr:row>1</xdr:row>
      <xdr:rowOff>19050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F315D824-1E36-DE46-B977-9FDD60BD9337}"/>
            </a:ext>
          </a:extLst>
        </xdr:cNvPr>
        <xdr:cNvSpPr txBox="1"/>
      </xdr:nvSpPr>
      <xdr:spPr>
        <a:xfrm>
          <a:off x="6743700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20</xdr:row>
      <xdr:rowOff>142876</xdr:rowOff>
    </xdr:from>
    <xdr:to>
      <xdr:col>5</xdr:col>
      <xdr:colOff>57150</xdr:colOff>
      <xdr:row>35</xdr:row>
      <xdr:rowOff>105833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295275</xdr:colOff>
      <xdr:row>20</xdr:row>
      <xdr:rowOff>179916</xdr:rowOff>
    </xdr:from>
    <xdr:to>
      <xdr:col>8</xdr:col>
      <xdr:colOff>10583</xdr:colOff>
      <xdr:row>35</xdr:row>
      <xdr:rowOff>84667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390525</xdr:colOff>
      <xdr:row>1</xdr:row>
      <xdr:rowOff>1059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21F0AF84-FB2E-6643-9121-AC327CCFB8B4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6</xdr:col>
      <xdr:colOff>1409700</xdr:colOff>
      <xdr:row>0</xdr:row>
      <xdr:rowOff>0</xdr:rowOff>
    </xdr:from>
    <xdr:to>
      <xdr:col>7</xdr:col>
      <xdr:colOff>1552575</xdr:colOff>
      <xdr:row>1</xdr:row>
      <xdr:rowOff>96308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F315D824-1E36-DE46-B977-9FDD60BD9337}"/>
            </a:ext>
          </a:extLst>
        </xdr:cNvPr>
        <xdr:cNvSpPr txBox="1"/>
      </xdr:nvSpPr>
      <xdr:spPr>
        <a:xfrm>
          <a:off x="67341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4"/>
  <sheetViews>
    <sheetView showGridLines="0" workbookViewId="0">
      <selection activeCell="I29" sqref="I29"/>
    </sheetView>
  </sheetViews>
  <sheetFormatPr baseColWidth="10" defaultColWidth="11.453125" defaultRowHeight="15.5" x14ac:dyDescent="0.35"/>
  <cols>
    <col min="1" max="1" width="4.1796875" style="31" customWidth="1"/>
    <col min="2" max="11" width="19" style="31" customWidth="1"/>
    <col min="12" max="16384" width="11.453125" style="31"/>
  </cols>
  <sheetData>
    <row r="1" spans="2:11" s="2" customFormat="1" ht="41.25" customHeight="1" x14ac:dyDescent="0.35">
      <c r="B1" s="1"/>
      <c r="C1" s="1"/>
      <c r="D1" s="1"/>
      <c r="E1" s="1"/>
      <c r="F1" s="1"/>
      <c r="G1" s="1"/>
    </row>
    <row r="2" spans="2:11" ht="24" customHeight="1" x14ac:dyDescent="0.35"/>
    <row r="3" spans="2:11" ht="42" customHeight="1" x14ac:dyDescent="0.35">
      <c r="B3" s="32" t="s">
        <v>113</v>
      </c>
      <c r="C3" s="33"/>
      <c r="D3" s="33"/>
      <c r="E3" s="33"/>
      <c r="F3" s="33"/>
      <c r="G3" s="33"/>
      <c r="H3" s="33"/>
      <c r="I3" s="33"/>
      <c r="J3" s="33"/>
      <c r="K3" s="33"/>
    </row>
    <row r="4" spans="2:11" ht="15" customHeight="1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58"/>
  <sheetViews>
    <sheetView showGridLines="0" topLeftCell="A43" zoomScale="80" zoomScaleNormal="80" workbookViewId="0">
      <selection activeCell="C36" sqref="C36:F36"/>
    </sheetView>
  </sheetViews>
  <sheetFormatPr baseColWidth="10" defaultColWidth="9.1796875" defaultRowHeight="14.5" x14ac:dyDescent="0.35"/>
  <cols>
    <col min="1" max="1" width="3.1796875" style="2" customWidth="1"/>
    <col min="2" max="2" width="39.26953125" style="2" customWidth="1"/>
    <col min="3" max="6" width="15.7265625" style="2" customWidth="1"/>
    <col min="7" max="16384" width="9.1796875" style="2"/>
  </cols>
  <sheetData>
    <row r="1" spans="2:7" ht="41.25" customHeight="1" x14ac:dyDescent="0.35">
      <c r="B1" s="1"/>
      <c r="C1" s="1"/>
      <c r="D1" s="1"/>
      <c r="E1" s="1"/>
      <c r="F1" s="1"/>
      <c r="G1" s="1"/>
    </row>
    <row r="3" spans="2:7" ht="28.5" x14ac:dyDescent="0.35">
      <c r="B3" s="3" t="s">
        <v>0</v>
      </c>
      <c r="C3" s="4"/>
      <c r="D3" s="5"/>
      <c r="E3" s="5"/>
      <c r="F3" s="6"/>
    </row>
    <row r="4" spans="2:7" ht="19" thickBot="1" x14ac:dyDescent="0.4">
      <c r="C4" s="34" t="s">
        <v>1</v>
      </c>
      <c r="D4" s="34"/>
      <c r="E4" s="34"/>
      <c r="F4" s="34"/>
    </row>
    <row r="5" spans="2:7" ht="19" thickBot="1" x14ac:dyDescent="0.4">
      <c r="B5" s="23" t="s">
        <v>2</v>
      </c>
      <c r="C5" s="23">
        <v>2018</v>
      </c>
      <c r="D5" s="23">
        <v>2019</v>
      </c>
      <c r="E5" s="23">
        <v>2020</v>
      </c>
      <c r="F5" s="23">
        <v>2021</v>
      </c>
    </row>
    <row r="6" spans="2:7" s="9" customFormat="1" ht="19" thickBot="1" x14ac:dyDescent="0.4">
      <c r="B6" s="7" t="s">
        <v>3</v>
      </c>
      <c r="C6" s="8">
        <f>SUM(C7:C9)-C10</f>
        <v>4940</v>
      </c>
      <c r="D6" s="8">
        <f>SUM(D7:D9)-D10</f>
        <v>4810</v>
      </c>
      <c r="E6" s="8">
        <f>SUM(E7:E9)-E10</f>
        <v>4650</v>
      </c>
      <c r="F6" s="8">
        <f>SUM(F7:F9)-F10</f>
        <v>4700</v>
      </c>
    </row>
    <row r="7" spans="2:7" ht="19" thickBot="1" x14ac:dyDescent="0.4">
      <c r="B7" s="10" t="s">
        <v>4</v>
      </c>
      <c r="C7" s="11">
        <v>1000</v>
      </c>
      <c r="D7" s="11">
        <v>1000</v>
      </c>
      <c r="E7" s="11">
        <v>1100</v>
      </c>
      <c r="F7" s="11">
        <v>1300</v>
      </c>
    </row>
    <row r="8" spans="2:7" ht="19" thickBot="1" x14ac:dyDescent="0.4">
      <c r="B8" s="12" t="s">
        <v>5</v>
      </c>
      <c r="C8" s="13">
        <v>4000</v>
      </c>
      <c r="D8" s="13">
        <v>4200</v>
      </c>
      <c r="E8" s="13">
        <v>4250</v>
      </c>
      <c r="F8" s="13">
        <v>4500</v>
      </c>
    </row>
    <row r="9" spans="2:7" ht="19" thickBot="1" x14ac:dyDescent="0.4">
      <c r="B9" s="12" t="s">
        <v>6</v>
      </c>
      <c r="C9" s="13">
        <v>500</v>
      </c>
      <c r="D9" s="13">
        <v>500</v>
      </c>
      <c r="E9" s="13">
        <v>500</v>
      </c>
      <c r="F9" s="13">
        <v>500</v>
      </c>
    </row>
    <row r="10" spans="2:7" ht="19" thickBot="1" x14ac:dyDescent="0.4">
      <c r="B10" s="12" t="s">
        <v>7</v>
      </c>
      <c r="C10" s="13">
        <v>560</v>
      </c>
      <c r="D10" s="13">
        <v>890</v>
      </c>
      <c r="E10" s="13">
        <v>1200</v>
      </c>
      <c r="F10" s="13">
        <v>1600</v>
      </c>
    </row>
    <row r="11" spans="2:7" s="9" customFormat="1" ht="19" thickBot="1" x14ac:dyDescent="0.4">
      <c r="B11" s="12" t="s">
        <v>8</v>
      </c>
      <c r="C11" s="13">
        <v>900</v>
      </c>
      <c r="D11" s="13">
        <v>1100</v>
      </c>
      <c r="E11" s="13">
        <v>1000</v>
      </c>
      <c r="F11" s="13">
        <v>1050</v>
      </c>
    </row>
    <row r="12" spans="2:7" s="9" customFormat="1" ht="19" thickBot="1" x14ac:dyDescent="0.4">
      <c r="B12" s="7" t="s">
        <v>114</v>
      </c>
      <c r="C12" s="8">
        <f>SUM(C13:C14)</f>
        <v>840</v>
      </c>
      <c r="D12" s="8">
        <f>SUM(D13:D14)</f>
        <v>920</v>
      </c>
      <c r="E12" s="8">
        <f>SUM(E13:E14)</f>
        <v>1080</v>
      </c>
      <c r="F12" s="8">
        <f>SUM(F13:F14)</f>
        <v>970</v>
      </c>
    </row>
    <row r="13" spans="2:7" ht="19" thickBot="1" x14ac:dyDescent="0.4">
      <c r="B13" s="12" t="s">
        <v>9</v>
      </c>
      <c r="C13" s="13">
        <v>700</v>
      </c>
      <c r="D13" s="13">
        <v>800</v>
      </c>
      <c r="E13" s="13">
        <v>900</v>
      </c>
      <c r="F13" s="13">
        <v>770</v>
      </c>
    </row>
    <row r="14" spans="2:7" ht="19" thickBot="1" x14ac:dyDescent="0.4">
      <c r="B14" s="12" t="s">
        <v>10</v>
      </c>
      <c r="C14" s="13">
        <v>140</v>
      </c>
      <c r="D14" s="13">
        <v>120</v>
      </c>
      <c r="E14" s="13">
        <v>180</v>
      </c>
      <c r="F14" s="13">
        <v>200</v>
      </c>
    </row>
    <row r="15" spans="2:7" s="9" customFormat="1" ht="19" thickBot="1" x14ac:dyDescent="0.4">
      <c r="B15" s="7" t="s">
        <v>11</v>
      </c>
      <c r="C15" s="8">
        <f>SUM(C16:C17)</f>
        <v>430</v>
      </c>
      <c r="D15" s="8">
        <f>SUM(D16:D17)</f>
        <v>640</v>
      </c>
      <c r="E15" s="8">
        <f>SUM(E16:E17)</f>
        <v>510</v>
      </c>
      <c r="F15" s="8">
        <f>SUM(F16:F17)</f>
        <v>550</v>
      </c>
    </row>
    <row r="16" spans="2:7" ht="19" thickBot="1" x14ac:dyDescent="0.4">
      <c r="B16" s="12" t="s">
        <v>12</v>
      </c>
      <c r="C16" s="13">
        <v>130</v>
      </c>
      <c r="D16" s="13">
        <v>140</v>
      </c>
      <c r="E16" s="13">
        <v>160</v>
      </c>
      <c r="F16" s="13">
        <v>150</v>
      </c>
    </row>
    <row r="17" spans="2:6" ht="19" thickBot="1" x14ac:dyDescent="0.4">
      <c r="B17" s="12" t="s">
        <v>13</v>
      </c>
      <c r="C17" s="13">
        <v>300</v>
      </c>
      <c r="D17" s="13">
        <v>500</v>
      </c>
      <c r="E17" s="13">
        <v>350</v>
      </c>
      <c r="F17" s="13">
        <v>400</v>
      </c>
    </row>
    <row r="18" spans="2:6" s="9" customFormat="1" ht="19" thickBot="1" x14ac:dyDescent="0.4">
      <c r="B18" s="7" t="s">
        <v>14</v>
      </c>
      <c r="C18" s="8">
        <f>C6+C11+C12+C15</f>
        <v>7110</v>
      </c>
      <c r="D18" s="8">
        <f>D6+D11+D12+D15</f>
        <v>7470</v>
      </c>
      <c r="E18" s="8">
        <f>E6+E11+E12+E15</f>
        <v>7240</v>
      </c>
      <c r="F18" s="8">
        <f>F6+F11+F12+F15</f>
        <v>7270</v>
      </c>
    </row>
    <row r="19" spans="2:6" ht="15" thickBot="1" x14ac:dyDescent="0.4"/>
    <row r="20" spans="2:6" ht="19" thickBot="1" x14ac:dyDescent="0.4">
      <c r="B20" s="23" t="s">
        <v>15</v>
      </c>
      <c r="C20" s="23">
        <v>2018</v>
      </c>
      <c r="D20" s="23">
        <v>2019</v>
      </c>
      <c r="E20" s="23">
        <v>2020</v>
      </c>
      <c r="F20" s="23">
        <v>2021</v>
      </c>
    </row>
    <row r="21" spans="2:6" s="9" customFormat="1" ht="19" thickBot="1" x14ac:dyDescent="0.4">
      <c r="B21" s="7" t="s">
        <v>16</v>
      </c>
      <c r="C21" s="8">
        <f>SUM(C22:C25)</f>
        <v>4840</v>
      </c>
      <c r="D21" s="8">
        <f>SUM(D22:D25)</f>
        <v>5140</v>
      </c>
      <c r="E21" s="8">
        <f>SUM(E22:E25)</f>
        <v>5135</v>
      </c>
      <c r="F21" s="8">
        <f>SUM(F22:F25)</f>
        <v>5250</v>
      </c>
    </row>
    <row r="22" spans="2:6" ht="19" thickBot="1" x14ac:dyDescent="0.4">
      <c r="B22" s="12" t="s">
        <v>17</v>
      </c>
      <c r="C22" s="13">
        <v>3000</v>
      </c>
      <c r="D22" s="13">
        <v>3000</v>
      </c>
      <c r="E22" s="13">
        <v>3000</v>
      </c>
      <c r="F22" s="13">
        <v>3000</v>
      </c>
    </row>
    <row r="23" spans="2:6" ht="19" thickBot="1" x14ac:dyDescent="0.4">
      <c r="B23" s="12" t="s">
        <v>18</v>
      </c>
      <c r="C23" s="13">
        <v>1070</v>
      </c>
      <c r="D23" s="13">
        <v>1340</v>
      </c>
      <c r="E23" s="13">
        <v>1340</v>
      </c>
      <c r="F23" s="13">
        <v>1455</v>
      </c>
    </row>
    <row r="24" spans="2:6" ht="19" thickBot="1" x14ac:dyDescent="0.4">
      <c r="B24" s="12" t="s">
        <v>19</v>
      </c>
      <c r="C24" s="13">
        <v>770</v>
      </c>
      <c r="D24" s="13">
        <v>800</v>
      </c>
      <c r="E24" s="13">
        <v>795</v>
      </c>
      <c r="F24" s="13">
        <v>795</v>
      </c>
    </row>
    <row r="25" spans="2:6" ht="19" thickBot="1" x14ac:dyDescent="0.4">
      <c r="B25" s="12" t="s">
        <v>20</v>
      </c>
      <c r="C25" s="13"/>
      <c r="D25" s="13"/>
      <c r="E25" s="13"/>
      <c r="F25" s="13"/>
    </row>
    <row r="26" spans="2:6" s="9" customFormat="1" ht="19" thickBot="1" x14ac:dyDescent="0.4">
      <c r="B26" s="7" t="s">
        <v>21</v>
      </c>
      <c r="C26" s="8">
        <f>SUM(C27:C28)</f>
        <v>1460</v>
      </c>
      <c r="D26" s="8">
        <f>SUM(D27:D28)</f>
        <v>1360</v>
      </c>
      <c r="E26" s="8">
        <f>SUM(E27:E28)</f>
        <v>1480</v>
      </c>
      <c r="F26" s="8">
        <f>SUM(F27:F28)</f>
        <v>1300</v>
      </c>
    </row>
    <row r="27" spans="2:6" ht="19" thickBot="1" x14ac:dyDescent="0.4">
      <c r="B27" s="12" t="s">
        <v>22</v>
      </c>
      <c r="C27" s="13">
        <v>1460</v>
      </c>
      <c r="D27" s="13">
        <v>1360</v>
      </c>
      <c r="E27" s="13">
        <v>1480</v>
      </c>
      <c r="F27" s="13">
        <v>1300</v>
      </c>
    </row>
    <row r="28" spans="2:6" ht="19" thickBot="1" x14ac:dyDescent="0.4">
      <c r="B28" s="12" t="s">
        <v>115</v>
      </c>
      <c r="C28" s="13"/>
      <c r="D28" s="13"/>
      <c r="E28" s="13"/>
      <c r="F28" s="13"/>
    </row>
    <row r="29" spans="2:6" s="9" customFormat="1" ht="19" thickBot="1" x14ac:dyDescent="0.4">
      <c r="B29" s="7" t="s">
        <v>23</v>
      </c>
      <c r="C29" s="8">
        <f>SUM(C30:C32)</f>
        <v>810</v>
      </c>
      <c r="D29" s="8">
        <f>SUM(D30:D32)</f>
        <v>970</v>
      </c>
      <c r="E29" s="8">
        <f>SUM(E30:E32)</f>
        <v>625</v>
      </c>
      <c r="F29" s="8">
        <f>SUM(F30:F32)</f>
        <v>720</v>
      </c>
    </row>
    <row r="30" spans="2:6" ht="19" thickBot="1" x14ac:dyDescent="0.4">
      <c r="B30" s="12" t="s">
        <v>24</v>
      </c>
      <c r="C30" s="13">
        <v>500</v>
      </c>
      <c r="D30" s="13">
        <v>550</v>
      </c>
      <c r="E30" s="13">
        <v>430</v>
      </c>
      <c r="F30" s="13">
        <v>450</v>
      </c>
    </row>
    <row r="31" spans="2:6" ht="19" thickBot="1" x14ac:dyDescent="0.4">
      <c r="B31" s="12" t="s">
        <v>25</v>
      </c>
      <c r="C31" s="13">
        <v>110</v>
      </c>
      <c r="D31" s="13">
        <v>50</v>
      </c>
      <c r="E31" s="13">
        <v>10</v>
      </c>
      <c r="F31" s="13">
        <v>60</v>
      </c>
    </row>
    <row r="32" spans="2:6" ht="19" thickBot="1" x14ac:dyDescent="0.4">
      <c r="B32" s="12" t="s">
        <v>26</v>
      </c>
      <c r="C32" s="13">
        <v>200</v>
      </c>
      <c r="D32" s="13">
        <v>370</v>
      </c>
      <c r="E32" s="13">
        <v>185</v>
      </c>
      <c r="F32" s="13">
        <v>210</v>
      </c>
    </row>
    <row r="33" spans="2:6" s="9" customFormat="1" ht="19" thickBot="1" x14ac:dyDescent="0.4">
      <c r="B33" s="7" t="s">
        <v>27</v>
      </c>
      <c r="C33" s="8">
        <f>C21+C26+C29</f>
        <v>7110</v>
      </c>
      <c r="D33" s="8">
        <f>D21+D26+D29</f>
        <v>7470</v>
      </c>
      <c r="E33" s="8">
        <f>E21+E26+E29</f>
        <v>7240</v>
      </c>
      <c r="F33" s="8">
        <f>F21+F26+F29</f>
        <v>7270</v>
      </c>
    </row>
    <row r="34" spans="2:6" s="17" customFormat="1" ht="12" customHeight="1" x14ac:dyDescent="0.35">
      <c r="B34" s="15"/>
      <c r="C34" s="16" t="str">
        <f>IF(C18&lt;&gt;C33,"DESCUADRE","")</f>
        <v/>
      </c>
      <c r="D34" s="16" t="str">
        <f>IF(D18&lt;&gt;D33,"DESCUADRE","")</f>
        <v/>
      </c>
      <c r="E34" s="16" t="str">
        <f>IF(E18&lt;&gt;E33,"DESCUADRE","")</f>
        <v/>
      </c>
      <c r="F34" s="16" t="str">
        <f>IF(F18&lt;&gt;F33,"DESCUADRE","")</f>
        <v/>
      </c>
    </row>
    <row r="35" spans="2:6" ht="7.5" customHeight="1" thickBot="1" x14ac:dyDescent="0.4">
      <c r="B35" s="18"/>
    </row>
    <row r="36" spans="2:6" ht="19" thickBot="1" x14ac:dyDescent="0.4">
      <c r="B36" s="23" t="s">
        <v>28</v>
      </c>
      <c r="C36" s="23">
        <v>2018</v>
      </c>
      <c r="D36" s="23">
        <v>2019</v>
      </c>
      <c r="E36" s="23">
        <v>2020</v>
      </c>
      <c r="F36" s="23">
        <v>2021</v>
      </c>
    </row>
    <row r="37" spans="2:6" s="9" customFormat="1" ht="19" thickBot="1" x14ac:dyDescent="0.4">
      <c r="B37" s="7" t="s">
        <v>29</v>
      </c>
      <c r="C37" s="8">
        <f>SUM(C38:C39)</f>
        <v>5050</v>
      </c>
      <c r="D37" s="8">
        <f>SUM(D38:D39)</f>
        <v>5180</v>
      </c>
      <c r="E37" s="8">
        <f>SUM(E38:E39)</f>
        <v>5400</v>
      </c>
      <c r="F37" s="8">
        <f>SUM(F38:F39)</f>
        <v>5980</v>
      </c>
    </row>
    <row r="38" spans="2:6" ht="19" thickBot="1" x14ac:dyDescent="0.4">
      <c r="B38" s="12" t="s">
        <v>30</v>
      </c>
      <c r="C38" s="13">
        <v>5000</v>
      </c>
      <c r="D38" s="13">
        <v>5100</v>
      </c>
      <c r="E38" s="13">
        <v>5300</v>
      </c>
      <c r="F38" s="13">
        <v>5900</v>
      </c>
    </row>
    <row r="39" spans="2:6" ht="19" thickBot="1" x14ac:dyDescent="0.4">
      <c r="B39" s="12" t="s">
        <v>31</v>
      </c>
      <c r="C39" s="13">
        <v>50</v>
      </c>
      <c r="D39" s="13">
        <v>80</v>
      </c>
      <c r="E39" s="13">
        <v>100</v>
      </c>
      <c r="F39" s="13">
        <v>80</v>
      </c>
    </row>
    <row r="40" spans="2:6" s="9" customFormat="1" ht="19" thickBot="1" x14ac:dyDescent="0.4">
      <c r="B40" s="7" t="s">
        <v>32</v>
      </c>
      <c r="C40" s="8">
        <f>SUM(C41:C42)</f>
        <v>2700</v>
      </c>
      <c r="D40" s="8">
        <f>SUM(D41:D42)</f>
        <v>2500</v>
      </c>
      <c r="E40" s="8">
        <f>SUM(E41:E42)</f>
        <v>2700</v>
      </c>
      <c r="F40" s="8">
        <f>SUM(F41:F42)</f>
        <v>3050</v>
      </c>
    </row>
    <row r="41" spans="2:6" ht="19" thickBot="1" x14ac:dyDescent="0.4">
      <c r="B41" s="12" t="s">
        <v>33</v>
      </c>
      <c r="C41" s="13">
        <v>2600</v>
      </c>
      <c r="D41" s="13">
        <v>2700</v>
      </c>
      <c r="E41" s="13">
        <v>2600</v>
      </c>
      <c r="F41" s="13">
        <v>3100</v>
      </c>
    </row>
    <row r="42" spans="2:6" ht="19" thickBot="1" x14ac:dyDescent="0.4">
      <c r="B42" s="12" t="s">
        <v>34</v>
      </c>
      <c r="C42" s="13">
        <v>100</v>
      </c>
      <c r="D42" s="13">
        <v>-200</v>
      </c>
      <c r="E42" s="13">
        <v>100</v>
      </c>
      <c r="F42" s="13">
        <v>-50</v>
      </c>
    </row>
    <row r="43" spans="2:6" s="9" customFormat="1" ht="19" thickBot="1" x14ac:dyDescent="0.4">
      <c r="B43" s="7" t="s">
        <v>35</v>
      </c>
      <c r="C43" s="8">
        <f>SUM(C44:C48)</f>
        <v>1180</v>
      </c>
      <c r="D43" s="8">
        <f>SUM(D44:D48)</f>
        <v>1250</v>
      </c>
      <c r="E43" s="8">
        <f>SUM(E44:E48)</f>
        <v>1315</v>
      </c>
      <c r="F43" s="8">
        <f>SUM(F44:F48)</f>
        <v>1485</v>
      </c>
    </row>
    <row r="44" spans="2:6" ht="19" thickBot="1" x14ac:dyDescent="0.4">
      <c r="B44" s="12" t="s">
        <v>36</v>
      </c>
      <c r="C44" s="13">
        <v>600</v>
      </c>
      <c r="D44" s="13">
        <v>560</v>
      </c>
      <c r="E44" s="13">
        <v>620</v>
      </c>
      <c r="F44" s="13">
        <v>700</v>
      </c>
    </row>
    <row r="45" spans="2:6" ht="19" thickBot="1" x14ac:dyDescent="0.4">
      <c r="B45" s="12" t="s">
        <v>37</v>
      </c>
      <c r="C45" s="13">
        <v>120</v>
      </c>
      <c r="D45" s="13">
        <v>110</v>
      </c>
      <c r="E45" s="13">
        <v>100</v>
      </c>
      <c r="F45" s="13">
        <v>140</v>
      </c>
    </row>
    <row r="46" spans="2:6" ht="19" thickBot="1" x14ac:dyDescent="0.4">
      <c r="B46" s="12" t="s">
        <v>38</v>
      </c>
      <c r="C46" s="13">
        <v>400</v>
      </c>
      <c r="D46" s="13">
        <v>450</v>
      </c>
      <c r="E46" s="13">
        <v>500</v>
      </c>
      <c r="F46" s="13">
        <v>550</v>
      </c>
    </row>
    <row r="47" spans="2:6" ht="19" thickBot="1" x14ac:dyDescent="0.4">
      <c r="B47" s="12" t="s">
        <v>39</v>
      </c>
      <c r="C47" s="13">
        <v>50</v>
      </c>
      <c r="D47" s="13">
        <v>60</v>
      </c>
      <c r="E47" s="13">
        <v>75</v>
      </c>
      <c r="F47" s="13">
        <v>70</v>
      </c>
    </row>
    <row r="48" spans="2:6" ht="19" thickBot="1" x14ac:dyDescent="0.4">
      <c r="B48" s="12" t="s">
        <v>40</v>
      </c>
      <c r="C48" s="13">
        <v>10</v>
      </c>
      <c r="D48" s="13">
        <v>70</v>
      </c>
      <c r="E48" s="13">
        <v>20</v>
      </c>
      <c r="F48" s="13">
        <v>25</v>
      </c>
    </row>
    <row r="49" spans="2:6" s="9" customFormat="1" ht="19" thickBot="1" x14ac:dyDescent="0.4">
      <c r="B49" s="7" t="s">
        <v>41</v>
      </c>
      <c r="C49" s="8">
        <f>C37-C40-C43</f>
        <v>1170</v>
      </c>
      <c r="D49" s="8">
        <f>D37-D40-D43</f>
        <v>1430</v>
      </c>
      <c r="E49" s="8">
        <f>E37-E40-E43</f>
        <v>1385</v>
      </c>
      <c r="F49" s="8">
        <f>F37-F40-F43</f>
        <v>1445</v>
      </c>
    </row>
    <row r="50" spans="2:6" ht="19" thickBot="1" x14ac:dyDescent="0.4">
      <c r="B50" s="12" t="s">
        <v>42</v>
      </c>
      <c r="C50" s="13">
        <v>200</v>
      </c>
      <c r="D50" s="13">
        <v>180</v>
      </c>
      <c r="E50" s="13">
        <v>190</v>
      </c>
      <c r="F50" s="13">
        <v>170</v>
      </c>
    </row>
    <row r="51" spans="2:6" s="9" customFormat="1" ht="19" thickBot="1" x14ac:dyDescent="0.4">
      <c r="B51" s="7" t="s">
        <v>43</v>
      </c>
      <c r="C51" s="8">
        <f>C49-C50</f>
        <v>970</v>
      </c>
      <c r="D51" s="8">
        <f>D49-D50</f>
        <v>1250</v>
      </c>
      <c r="E51" s="8">
        <f>E49-E50</f>
        <v>1195</v>
      </c>
      <c r="F51" s="8">
        <f>F49-F50</f>
        <v>1275</v>
      </c>
    </row>
    <row r="52" spans="2:6" ht="19" thickBot="1" x14ac:dyDescent="0.4">
      <c r="B52" s="12" t="s">
        <v>44</v>
      </c>
      <c r="C52" s="13">
        <v>300</v>
      </c>
      <c r="D52" s="13">
        <v>330</v>
      </c>
      <c r="E52" s="13">
        <v>310</v>
      </c>
      <c r="F52" s="13">
        <v>400</v>
      </c>
    </row>
    <row r="53" spans="2:6" s="9" customFormat="1" ht="19" thickBot="1" x14ac:dyDescent="0.4">
      <c r="B53" s="7" t="s">
        <v>45</v>
      </c>
      <c r="C53" s="8">
        <f>C51-C52</f>
        <v>670</v>
      </c>
      <c r="D53" s="8">
        <f>D51-D52</f>
        <v>920</v>
      </c>
      <c r="E53" s="8">
        <f>E51-E52</f>
        <v>885</v>
      </c>
      <c r="F53" s="8">
        <f>F51-F52</f>
        <v>875</v>
      </c>
    </row>
    <row r="54" spans="2:6" ht="19" thickBot="1" x14ac:dyDescent="0.4">
      <c r="B54" s="12" t="s">
        <v>46</v>
      </c>
      <c r="C54" s="13">
        <v>100</v>
      </c>
      <c r="D54" s="13">
        <v>120</v>
      </c>
      <c r="E54" s="13">
        <v>110</v>
      </c>
      <c r="F54" s="13">
        <v>100</v>
      </c>
    </row>
    <row r="55" spans="2:6" ht="19" thickBot="1" x14ac:dyDescent="0.4">
      <c r="B55" s="12" t="s">
        <v>47</v>
      </c>
      <c r="C55" s="13">
        <v>0</v>
      </c>
      <c r="D55" s="13">
        <v>240</v>
      </c>
      <c r="E55" s="13">
        <v>200</v>
      </c>
      <c r="F55" s="13">
        <v>180</v>
      </c>
    </row>
    <row r="56" spans="2:6" s="9" customFormat="1" ht="19" thickBot="1" x14ac:dyDescent="0.4">
      <c r="B56" s="7" t="s">
        <v>48</v>
      </c>
      <c r="C56" s="8">
        <f>C53+C54-C55</f>
        <v>770</v>
      </c>
      <c r="D56" s="8">
        <f>D53+D54-D55</f>
        <v>800</v>
      </c>
      <c r="E56" s="8">
        <f>E53+E54-E55</f>
        <v>795</v>
      </c>
      <c r="F56" s="8">
        <f>F53+F54-F55</f>
        <v>795</v>
      </c>
    </row>
    <row r="58" spans="2:6" x14ac:dyDescent="0.35">
      <c r="D58" s="35"/>
      <c r="E58" s="35"/>
      <c r="F58" s="35"/>
    </row>
  </sheetData>
  <mergeCells count="2">
    <mergeCell ref="C4:F4"/>
    <mergeCell ref="D58:F58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53"/>
  <sheetViews>
    <sheetView showGridLines="0" showZeros="0" zoomScale="90" zoomScaleNormal="90" workbookViewId="0">
      <selection activeCell="C9" sqref="C9:C10"/>
    </sheetView>
  </sheetViews>
  <sheetFormatPr baseColWidth="10" defaultColWidth="9.1796875" defaultRowHeight="14.5" x14ac:dyDescent="0.35"/>
  <cols>
    <col min="1" max="1" width="3.1796875" style="2" customWidth="1"/>
    <col min="2" max="2" width="37.453125" style="2" bestFit="1" customWidth="1"/>
    <col min="3" max="6" width="13.26953125" style="2" bestFit="1" customWidth="1"/>
    <col min="7" max="7" width="40.453125" style="2" customWidth="1"/>
    <col min="8" max="8" width="41.81640625" style="2" customWidth="1"/>
    <col min="9" max="16384" width="9.1796875" style="2"/>
  </cols>
  <sheetData>
    <row r="1" spans="2:10" ht="41.25" customHeight="1" x14ac:dyDescent="0.35">
      <c r="B1" s="1"/>
      <c r="C1" s="1"/>
      <c r="D1" s="1"/>
      <c r="E1" s="1"/>
      <c r="F1" s="1"/>
      <c r="G1" s="1"/>
      <c r="H1" s="1"/>
    </row>
    <row r="2" spans="2:10" ht="18.75" customHeight="1" x14ac:dyDescent="0.35"/>
    <row r="3" spans="2:10" ht="15" customHeight="1" thickBot="1" x14ac:dyDescent="0.4"/>
    <row r="4" spans="2:10" ht="18.75" customHeight="1" thickBot="1" x14ac:dyDescent="0.4">
      <c r="B4" s="24" t="s">
        <v>110</v>
      </c>
      <c r="C4" s="28">
        <f>BALANCES!C5</f>
        <v>2018</v>
      </c>
      <c r="D4" s="28">
        <f>BALANCES!D5</f>
        <v>2019</v>
      </c>
      <c r="E4" s="28">
        <f>BALANCES!E5</f>
        <v>2020</v>
      </c>
      <c r="F4" s="28">
        <f>BALANCES!F5</f>
        <v>2021</v>
      </c>
      <c r="G4" s="29" t="s">
        <v>108</v>
      </c>
      <c r="H4" s="14" t="s">
        <v>109</v>
      </c>
    </row>
    <row r="5" spans="2:10" ht="9" customHeight="1" thickBot="1" x14ac:dyDescent="0.4">
      <c r="C5" s="19"/>
      <c r="D5" s="19"/>
      <c r="E5" s="19"/>
      <c r="F5" s="19"/>
    </row>
    <row r="6" spans="2:10" ht="19.5" customHeight="1" x14ac:dyDescent="0.35">
      <c r="B6" s="38" t="s">
        <v>51</v>
      </c>
      <c r="C6" s="40">
        <f>IF(BALANCES!C29=0,"",(BALANCES!C12+BALANCES!C15)/BALANCES!C29)</f>
        <v>1.5679012345679013</v>
      </c>
      <c r="D6" s="40">
        <f>IF(BALANCES!D29=0,"",(BALANCES!D12+BALANCES!D15)/BALANCES!D29)</f>
        <v>1.6082474226804124</v>
      </c>
      <c r="E6" s="40">
        <f>IF(BALANCES!E29=0,"",(BALANCES!E12+BALANCES!E15)/BALANCES!E29)</f>
        <v>2.544</v>
      </c>
      <c r="F6" s="40">
        <f>IF(BALANCES!F29=0,"",(BALANCES!F12+BALANCES!F15)/BALANCES!F29)</f>
        <v>2.1111111111111112</v>
      </c>
      <c r="G6" s="27" t="s">
        <v>52</v>
      </c>
      <c r="H6" s="36" t="s">
        <v>116</v>
      </c>
    </row>
    <row r="7" spans="2:10" ht="19.5" customHeight="1" thickBot="1" x14ac:dyDescent="0.4">
      <c r="B7" s="39"/>
      <c r="C7" s="41"/>
      <c r="D7" s="41"/>
      <c r="E7" s="41"/>
      <c r="F7" s="41"/>
      <c r="G7" s="25" t="s">
        <v>105</v>
      </c>
      <c r="H7" s="37"/>
    </row>
    <row r="8" spans="2:10" ht="9" customHeight="1" thickBot="1" x14ac:dyDescent="0.4">
      <c r="C8" s="20"/>
      <c r="D8" s="20"/>
      <c r="E8" s="20"/>
      <c r="F8" s="20"/>
      <c r="G8" s="26"/>
    </row>
    <row r="9" spans="2:10" ht="20.149999999999999" customHeight="1" x14ac:dyDescent="0.35">
      <c r="B9" s="38" t="s">
        <v>53</v>
      </c>
      <c r="C9" s="40">
        <f>IF(BALANCES!C29=0,0,(BALANCES!C11+BALANCES!C12+BALANCES!C15)/BALANCES!C29)</f>
        <v>2.6790123456790123</v>
      </c>
      <c r="D9" s="40">
        <f>IF(BALANCES!D29=0,0,(BALANCES!D11+BALANCES!D12+BALANCES!D15)/BALANCES!D29)</f>
        <v>2.7422680412371134</v>
      </c>
      <c r="E9" s="40">
        <f>IF(BALANCES!E29=0,0,(BALANCES!E11+BALANCES!E12+BALANCES!E15)/BALANCES!E29)</f>
        <v>4.1440000000000001</v>
      </c>
      <c r="F9" s="40">
        <f>IF(BALANCES!F29=0,0,(BALANCES!F11+BALANCES!F12+BALANCES!F15)/BALANCES!F29)</f>
        <v>3.5694444444444446</v>
      </c>
      <c r="G9" s="27" t="s">
        <v>54</v>
      </c>
      <c r="H9" s="36" t="s">
        <v>55</v>
      </c>
      <c r="J9" s="2">
        <f>1136/1.5</f>
        <v>757.33333333333337</v>
      </c>
    </row>
    <row r="10" spans="2:10" ht="16.5" customHeight="1" thickBot="1" x14ac:dyDescent="0.4">
      <c r="B10" s="39"/>
      <c r="C10" s="41"/>
      <c r="D10" s="41"/>
      <c r="E10" s="41"/>
      <c r="F10" s="41"/>
      <c r="G10" s="25" t="s">
        <v>56</v>
      </c>
      <c r="H10" s="37"/>
    </row>
    <row r="11" spans="2:10" ht="9" customHeight="1" thickBot="1" x14ac:dyDescent="0.4">
      <c r="C11" s="20"/>
      <c r="D11" s="20"/>
      <c r="E11" s="20"/>
      <c r="F11" s="20"/>
      <c r="G11" s="26"/>
    </row>
    <row r="12" spans="2:10" ht="20.149999999999999" customHeight="1" x14ac:dyDescent="0.35">
      <c r="B12" s="38" t="s">
        <v>57</v>
      </c>
      <c r="C12" s="40">
        <f>IF(BALANCES!C18=0,0,BALANCES!C21/BALANCES!C18)</f>
        <v>0.68073136427566805</v>
      </c>
      <c r="D12" s="40">
        <f>IF(BALANCES!D18=0,0,BALANCES!D21/BALANCES!D18)</f>
        <v>0.68808567603748327</v>
      </c>
      <c r="E12" s="40">
        <f>IF(BALANCES!E18=0,0,BALANCES!E21/BALANCES!E18)</f>
        <v>0.70925414364640882</v>
      </c>
      <c r="F12" s="40">
        <f>IF(BALANCES!F18=0,0,BALANCES!F21/BALANCES!F18)</f>
        <v>0.72214580467675382</v>
      </c>
      <c r="G12" s="27" t="s">
        <v>16</v>
      </c>
      <c r="H12" s="36" t="s">
        <v>58</v>
      </c>
    </row>
    <row r="13" spans="2:10" ht="20.149999999999999" customHeight="1" thickBot="1" x14ac:dyDescent="0.4">
      <c r="B13" s="39"/>
      <c r="C13" s="41"/>
      <c r="D13" s="41"/>
      <c r="E13" s="41"/>
      <c r="F13" s="41"/>
      <c r="G13" s="25" t="s">
        <v>59</v>
      </c>
      <c r="H13" s="37"/>
    </row>
    <row r="14" spans="2:10" ht="9" customHeight="1" thickBot="1" x14ac:dyDescent="0.4">
      <c r="C14" s="20"/>
      <c r="D14" s="20"/>
      <c r="E14" s="20"/>
      <c r="F14" s="20"/>
      <c r="G14" s="26"/>
    </row>
    <row r="15" spans="2:10" ht="20.149999999999999" customHeight="1" x14ac:dyDescent="0.35">
      <c r="B15" s="38" t="s">
        <v>60</v>
      </c>
      <c r="C15" s="40">
        <f>IF(BALANCES!C21=0,0,(BALANCES!C26+BALANCES!C29)/BALANCES!C21)</f>
        <v>0.46900826446280991</v>
      </c>
      <c r="D15" s="40">
        <f>IF(BALANCES!D21=0,0,(BALANCES!D26+BALANCES!D29)/BALANCES!D21)</f>
        <v>0.45330739299610895</v>
      </c>
      <c r="E15" s="40">
        <f>IF(BALANCES!E21=0,0,(BALANCES!E26+BALANCES!E29)/BALANCES!E21)</f>
        <v>0.40993184031158714</v>
      </c>
      <c r="F15" s="40">
        <f>IF(BALANCES!F21=0,0,(BALANCES!F26+BALANCES!F29)/BALANCES!F21)</f>
        <v>0.38476190476190475</v>
      </c>
      <c r="G15" s="27" t="s">
        <v>61</v>
      </c>
      <c r="H15" s="36" t="s">
        <v>62</v>
      </c>
    </row>
    <row r="16" spans="2:10" ht="20.149999999999999" customHeight="1" thickBot="1" x14ac:dyDescent="0.4">
      <c r="B16" s="39"/>
      <c r="C16" s="41"/>
      <c r="D16" s="41"/>
      <c r="E16" s="41"/>
      <c r="F16" s="41"/>
      <c r="G16" s="25" t="s">
        <v>16</v>
      </c>
      <c r="H16" s="37"/>
    </row>
    <row r="17" spans="2:8" ht="9" customHeight="1" thickBot="1" x14ac:dyDescent="0.4">
      <c r="C17" s="20"/>
      <c r="D17" s="20"/>
      <c r="E17" s="20"/>
      <c r="F17" s="20"/>
      <c r="G17" s="26"/>
    </row>
    <row r="18" spans="2:8" ht="20.149999999999999" customHeight="1" x14ac:dyDescent="0.35">
      <c r="B18" s="38" t="s">
        <v>63</v>
      </c>
      <c r="C18" s="40">
        <f>IF(BALANCES!C21=0,0,BALANCES!C6/(BALANCES!C21+BALANCES!C26))</f>
        <v>0.78412698412698412</v>
      </c>
      <c r="D18" s="40">
        <f>IF(BALANCES!D21=0,0,BALANCES!D6/(BALANCES!D21+BALANCES!D26))</f>
        <v>0.74</v>
      </c>
      <c r="E18" s="40">
        <f>IF(BALANCES!E21=0,0,BALANCES!E6/(BALANCES!E21+BALANCES!E26))</f>
        <v>0.7029478458049887</v>
      </c>
      <c r="F18" s="40">
        <f>IF(BALANCES!F21=0,0,BALANCES!F6/(BALANCES!F21+BALANCES!F26))</f>
        <v>0.71755725190839692</v>
      </c>
      <c r="G18" s="27" t="s">
        <v>64</v>
      </c>
      <c r="H18" s="36" t="s">
        <v>65</v>
      </c>
    </row>
    <row r="19" spans="2:8" ht="20.149999999999999" customHeight="1" thickBot="1" x14ac:dyDescent="0.4">
      <c r="B19" s="39"/>
      <c r="C19" s="41"/>
      <c r="D19" s="41"/>
      <c r="E19" s="41"/>
      <c r="F19" s="41"/>
      <c r="G19" s="25" t="s">
        <v>66</v>
      </c>
      <c r="H19" s="37"/>
    </row>
    <row r="20" spans="2:8" ht="9" customHeight="1" thickBot="1" x14ac:dyDescent="0.4">
      <c r="C20" s="21"/>
      <c r="D20" s="21"/>
      <c r="E20" s="21"/>
      <c r="F20" s="21"/>
      <c r="G20" s="26"/>
    </row>
    <row r="21" spans="2:8" ht="20.149999999999999" customHeight="1" x14ac:dyDescent="0.35">
      <c r="B21" s="38" t="s">
        <v>106</v>
      </c>
      <c r="C21" s="40">
        <f>BALANCES!C21+BALANCES!C26-BALANCES!C6</f>
        <v>1360</v>
      </c>
      <c r="D21" s="40">
        <f>BALANCES!D21+BALANCES!D26-BALANCES!D6</f>
        <v>1690</v>
      </c>
      <c r="E21" s="40">
        <f>BALANCES!E21+BALANCES!E26-BALANCES!E6</f>
        <v>1965</v>
      </c>
      <c r="F21" s="40">
        <f>BALANCES!F21+BALANCES!F26-BALANCES!F6</f>
        <v>1850</v>
      </c>
      <c r="G21" s="44" t="s">
        <v>107</v>
      </c>
      <c r="H21" s="36" t="s">
        <v>67</v>
      </c>
    </row>
    <row r="22" spans="2:8" ht="26.25" customHeight="1" thickBot="1" x14ac:dyDescent="0.4">
      <c r="B22" s="39"/>
      <c r="C22" s="41"/>
      <c r="D22" s="41"/>
      <c r="E22" s="41"/>
      <c r="F22" s="41"/>
      <c r="G22" s="45"/>
      <c r="H22" s="37"/>
    </row>
    <row r="53" spans="7:8" x14ac:dyDescent="0.35">
      <c r="G53" s="42"/>
      <c r="H53" s="43"/>
    </row>
  </sheetData>
  <mergeCells count="38">
    <mergeCell ref="H21:H22"/>
    <mergeCell ref="G53:H53"/>
    <mergeCell ref="B21:B22"/>
    <mergeCell ref="C21:C22"/>
    <mergeCell ref="D21:D22"/>
    <mergeCell ref="E21:E22"/>
    <mergeCell ref="F21:F22"/>
    <mergeCell ref="G21:G22"/>
    <mergeCell ref="E12:E13"/>
    <mergeCell ref="F12:F13"/>
    <mergeCell ref="H18:H19"/>
    <mergeCell ref="B15:B16"/>
    <mergeCell ref="C15:C16"/>
    <mergeCell ref="D15:D16"/>
    <mergeCell ref="E15:E16"/>
    <mergeCell ref="F15:F16"/>
    <mergeCell ref="H15:H16"/>
    <mergeCell ref="B18:B19"/>
    <mergeCell ref="C18:C19"/>
    <mergeCell ref="D18:D19"/>
    <mergeCell ref="E18:E19"/>
    <mergeCell ref="F18:F19"/>
    <mergeCell ref="H12:H13"/>
    <mergeCell ref="H6:H7"/>
    <mergeCell ref="B9:B10"/>
    <mergeCell ref="C9:C10"/>
    <mergeCell ref="D9:D10"/>
    <mergeCell ref="E9:E10"/>
    <mergeCell ref="F9:F10"/>
    <mergeCell ref="H9:H10"/>
    <mergeCell ref="B6:B7"/>
    <mergeCell ref="C6:C7"/>
    <mergeCell ref="D6:D7"/>
    <mergeCell ref="E6:E7"/>
    <mergeCell ref="F6:F7"/>
    <mergeCell ref="B12:B13"/>
    <mergeCell ref="C12:C13"/>
    <mergeCell ref="D12:D13"/>
  </mergeCells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57"/>
  <sheetViews>
    <sheetView showGridLines="0" showZeros="0" zoomScale="90" zoomScaleNormal="90" workbookViewId="0">
      <selection activeCell="N31" sqref="N31"/>
    </sheetView>
  </sheetViews>
  <sheetFormatPr baseColWidth="10" defaultColWidth="9.1796875" defaultRowHeight="14.5" x14ac:dyDescent="0.35"/>
  <cols>
    <col min="1" max="1" width="3.26953125" style="2" customWidth="1"/>
    <col min="2" max="2" width="32" style="2" customWidth="1"/>
    <col min="3" max="6" width="9.7265625" style="2" customWidth="1"/>
    <col min="7" max="7" width="25.1796875" style="2" customWidth="1"/>
    <col min="8" max="8" width="35.453125" style="2" customWidth="1"/>
    <col min="9" max="16384" width="9.1796875" style="2"/>
  </cols>
  <sheetData>
    <row r="1" spans="2:8" ht="41.25" customHeight="1" x14ac:dyDescent="0.35">
      <c r="B1" s="1"/>
      <c r="C1" s="1"/>
      <c r="D1" s="1"/>
      <c r="E1" s="1"/>
      <c r="F1" s="1"/>
      <c r="G1" s="1"/>
      <c r="H1" s="1"/>
    </row>
    <row r="3" spans="2:8" ht="15" customHeight="1" thickBot="1" x14ac:dyDescent="0.4"/>
    <row r="4" spans="2:8" ht="17.25" customHeight="1" thickBot="1" x14ac:dyDescent="0.4">
      <c r="B4" s="24" t="s">
        <v>111</v>
      </c>
      <c r="C4" s="28">
        <f>BALANCES!C5</f>
        <v>2018</v>
      </c>
      <c r="D4" s="28">
        <f>BALANCES!D5</f>
        <v>2019</v>
      </c>
      <c r="E4" s="28">
        <f>BALANCES!E5</f>
        <v>2020</v>
      </c>
      <c r="F4" s="28">
        <f>BALANCES!F5</f>
        <v>2021</v>
      </c>
      <c r="G4" s="29" t="s">
        <v>49</v>
      </c>
      <c r="H4" s="14" t="s">
        <v>50</v>
      </c>
    </row>
    <row r="5" spans="2:8" ht="9" customHeight="1" thickBot="1" x14ac:dyDescent="0.4">
      <c r="C5" s="19"/>
      <c r="D5" s="19"/>
      <c r="E5" s="19"/>
      <c r="F5" s="19"/>
    </row>
    <row r="6" spans="2:8" ht="20.149999999999999" customHeight="1" x14ac:dyDescent="0.35">
      <c r="B6" s="38" t="s">
        <v>68</v>
      </c>
      <c r="C6" s="46">
        <f>IF(BALANCES!C33=0,0,(BALANCES!C56+BALANCES!C50)/BALANCES!C33)</f>
        <v>0.13642756680731363</v>
      </c>
      <c r="D6" s="46">
        <f>IF(BALANCES!D33=0,0,(BALANCES!D56+BALANCES!D50)/BALANCES!D33)</f>
        <v>0.13119143239625167</v>
      </c>
      <c r="E6" s="46">
        <f>IF(BALANCES!E33=0,0,(BALANCES!E56+BALANCES!E50)/BALANCES!E33)</f>
        <v>0.13604972375690608</v>
      </c>
      <c r="F6" s="46">
        <f>IF(BALANCES!F33=0,0,(BALANCES!F56+BALANCES!F50)/BALANCES!F33)</f>
        <v>0.1327372764786795</v>
      </c>
      <c r="G6" s="27" t="s">
        <v>69</v>
      </c>
      <c r="H6" s="36" t="s">
        <v>70</v>
      </c>
    </row>
    <row r="7" spans="2:8" ht="20.149999999999999" customHeight="1" thickBot="1" x14ac:dyDescent="0.4">
      <c r="B7" s="39"/>
      <c r="C7" s="47"/>
      <c r="D7" s="47"/>
      <c r="E7" s="47"/>
      <c r="F7" s="47"/>
      <c r="G7" s="25" t="s">
        <v>71</v>
      </c>
      <c r="H7" s="37"/>
    </row>
    <row r="8" spans="2:8" ht="9" customHeight="1" thickBot="1" x14ac:dyDescent="0.4">
      <c r="C8" s="30"/>
      <c r="D8" s="30"/>
      <c r="E8" s="30"/>
      <c r="F8" s="30"/>
    </row>
    <row r="9" spans="2:8" ht="20.149999999999999" customHeight="1" x14ac:dyDescent="0.35">
      <c r="B9" s="38" t="s">
        <v>72</v>
      </c>
      <c r="C9" s="46">
        <f>IF(BALANCES!C21=0,0,(BALANCES!C56/BALANCES!C21))</f>
        <v>0.15909090909090909</v>
      </c>
      <c r="D9" s="46">
        <f>IF(BALANCES!D21=0,0,(BALANCES!D56/BALANCES!D21))</f>
        <v>0.1556420233463035</v>
      </c>
      <c r="E9" s="46">
        <f>IF(BALANCES!E21=0,0,(BALANCES!E56/BALANCES!E21))</f>
        <v>0.15481986368062317</v>
      </c>
      <c r="F9" s="46">
        <f>IF(BALANCES!F21=0,0,(BALANCES!F56/BALANCES!F21))</f>
        <v>0.15142857142857144</v>
      </c>
      <c r="G9" s="27" t="s">
        <v>73</v>
      </c>
      <c r="H9" s="36" t="s">
        <v>74</v>
      </c>
    </row>
    <row r="10" spans="2:8" ht="20.149999999999999" customHeight="1" thickBot="1" x14ac:dyDescent="0.4">
      <c r="B10" s="39"/>
      <c r="C10" s="47"/>
      <c r="D10" s="47"/>
      <c r="E10" s="47"/>
      <c r="F10" s="47"/>
      <c r="G10" s="25" t="s">
        <v>16</v>
      </c>
      <c r="H10" s="37"/>
    </row>
    <row r="11" spans="2:8" ht="9" customHeight="1" thickBot="1" x14ac:dyDescent="0.4">
      <c r="C11" s="30"/>
      <c r="D11" s="30"/>
      <c r="E11" s="30"/>
      <c r="F11" s="30"/>
    </row>
    <row r="12" spans="2:8" ht="20.149999999999999" customHeight="1" x14ac:dyDescent="0.35">
      <c r="B12" s="38" t="s">
        <v>75</v>
      </c>
      <c r="C12" s="46">
        <f>IF(BALANCES!C33=0,0,BALANCES!C56/BALANCES!C33)</f>
        <v>0.10829817158931083</v>
      </c>
      <c r="D12" s="46">
        <f>IF(BALANCES!D33=0,0,BALANCES!D56/BALANCES!D33)</f>
        <v>0.107095046854083</v>
      </c>
      <c r="E12" s="46">
        <f>IF(BALANCES!E33=0,0,BALANCES!E56/BALANCES!E33)</f>
        <v>0.10980662983425414</v>
      </c>
      <c r="F12" s="46">
        <f>IF(BALANCES!F33=0,0,BALANCES!F56/BALANCES!F33)</f>
        <v>0.109353507565337</v>
      </c>
      <c r="G12" s="27" t="s">
        <v>73</v>
      </c>
      <c r="H12" s="36" t="s">
        <v>76</v>
      </c>
    </row>
    <row r="13" spans="2:8" ht="20.149999999999999" customHeight="1" thickBot="1" x14ac:dyDescent="0.4">
      <c r="B13" s="39"/>
      <c r="C13" s="47"/>
      <c r="D13" s="47"/>
      <c r="E13" s="47"/>
      <c r="F13" s="47"/>
      <c r="G13" s="25" t="s">
        <v>77</v>
      </c>
      <c r="H13" s="37"/>
    </row>
    <row r="14" spans="2:8" ht="9" customHeight="1" thickBot="1" x14ac:dyDescent="0.4">
      <c r="C14" s="21"/>
      <c r="D14" s="21"/>
      <c r="E14" s="21"/>
      <c r="F14" s="21"/>
    </row>
    <row r="15" spans="2:8" ht="20.149999999999999" customHeight="1" x14ac:dyDescent="0.35">
      <c r="B15" s="38" t="s">
        <v>78</v>
      </c>
      <c r="C15" s="46">
        <f>IF(BALANCES!C22=0,0,BALANCES!C56/BALANCES!C22)</f>
        <v>0.25666666666666665</v>
      </c>
      <c r="D15" s="46">
        <f>IF(BALANCES!D22=0,0,BALANCES!D56/BALANCES!D22)</f>
        <v>0.26666666666666666</v>
      </c>
      <c r="E15" s="46">
        <f>IF(BALANCES!E22=0,0,BALANCES!E56/BALANCES!E22)</f>
        <v>0.26500000000000001</v>
      </c>
      <c r="F15" s="46">
        <f>IF(BALANCES!F22=0,0,BALANCES!F56/BALANCES!F22)</f>
        <v>0.26500000000000001</v>
      </c>
      <c r="G15" s="27" t="s">
        <v>79</v>
      </c>
      <c r="H15" s="36" t="s">
        <v>80</v>
      </c>
    </row>
    <row r="16" spans="2:8" ht="20.149999999999999" customHeight="1" thickBot="1" x14ac:dyDescent="0.4">
      <c r="B16" s="39"/>
      <c r="C16" s="47"/>
      <c r="D16" s="47"/>
      <c r="E16" s="47"/>
      <c r="F16" s="47"/>
      <c r="G16" s="25" t="s">
        <v>81</v>
      </c>
      <c r="H16" s="37"/>
    </row>
    <row r="17" spans="2:8" ht="9" customHeight="1" thickBot="1" x14ac:dyDescent="0.4">
      <c r="C17" s="21"/>
      <c r="D17" s="21"/>
      <c r="E17" s="21"/>
      <c r="F17" s="21"/>
    </row>
    <row r="18" spans="2:8" ht="20.149999999999999" customHeight="1" x14ac:dyDescent="0.35">
      <c r="B18" s="38" t="s">
        <v>82</v>
      </c>
      <c r="C18" s="46">
        <f>IF(BALANCES!C37=0,0,BALANCES!C56/BALANCES!C38)</f>
        <v>0.154</v>
      </c>
      <c r="D18" s="46">
        <f>IF(BALANCES!D37=0,0,BALANCES!D56/BALANCES!D38)</f>
        <v>0.15686274509803921</v>
      </c>
      <c r="E18" s="46">
        <f>IF(BALANCES!E37=0,0,BALANCES!E56/BALANCES!E38)</f>
        <v>0.15</v>
      </c>
      <c r="F18" s="46">
        <f>IF(BALANCES!F37=0,0,BALANCES!F56/BALANCES!F38)</f>
        <v>0.13474576271186442</v>
      </c>
      <c r="G18" s="27" t="s">
        <v>73</v>
      </c>
      <c r="H18" s="36" t="s">
        <v>83</v>
      </c>
    </row>
    <row r="19" spans="2:8" ht="20.149999999999999" customHeight="1" thickBot="1" x14ac:dyDescent="0.4">
      <c r="B19" s="39"/>
      <c r="C19" s="47"/>
      <c r="D19" s="47"/>
      <c r="E19" s="47"/>
      <c r="F19" s="47"/>
      <c r="G19" s="25" t="s">
        <v>84</v>
      </c>
      <c r="H19" s="37"/>
    </row>
    <row r="20" spans="2:8" ht="9" customHeight="1" thickBot="1" x14ac:dyDescent="0.4">
      <c r="C20" s="21"/>
      <c r="D20" s="21"/>
      <c r="E20" s="21"/>
      <c r="F20" s="21"/>
    </row>
    <row r="21" spans="2:8" ht="20.149999999999999" customHeight="1" x14ac:dyDescent="0.35">
      <c r="B21" s="38" t="s">
        <v>85</v>
      </c>
      <c r="C21" s="46">
        <f>IF(BALANCES!C38=0,0,(BALANCES!C38-BALANCES!C40)/BALANCES!C38)</f>
        <v>0.46</v>
      </c>
      <c r="D21" s="46">
        <f>IF(BALANCES!D38=0,0,(BALANCES!D38-BALANCES!D40)/BALANCES!D38)</f>
        <v>0.50980392156862742</v>
      </c>
      <c r="E21" s="46">
        <f>IF(BALANCES!E38=0,0,(BALANCES!E38-BALANCES!E40)/BALANCES!E38)</f>
        <v>0.49056603773584906</v>
      </c>
      <c r="F21" s="46">
        <f>IF(BALANCES!F38=0,0,(BALANCES!F38-BALANCES!F40)/BALANCES!F38)</f>
        <v>0.48305084745762711</v>
      </c>
      <c r="G21" s="27" t="s">
        <v>86</v>
      </c>
      <c r="H21" s="36" t="s">
        <v>87</v>
      </c>
    </row>
    <row r="22" spans="2:8" ht="20.149999999999999" customHeight="1" thickBot="1" x14ac:dyDescent="0.4">
      <c r="B22" s="39"/>
      <c r="C22" s="47"/>
      <c r="D22" s="47"/>
      <c r="E22" s="47"/>
      <c r="F22" s="47"/>
      <c r="G22" s="25" t="s">
        <v>84</v>
      </c>
      <c r="H22" s="37"/>
    </row>
    <row r="57" spans="7:8" x14ac:dyDescent="0.35">
      <c r="G57" s="42"/>
      <c r="H57" s="42"/>
    </row>
  </sheetData>
  <mergeCells count="37">
    <mergeCell ref="G57:H57"/>
    <mergeCell ref="B21:B22"/>
    <mergeCell ref="C21:C22"/>
    <mergeCell ref="D21:D22"/>
    <mergeCell ref="E21:E22"/>
    <mergeCell ref="F21:F22"/>
    <mergeCell ref="H21:H22"/>
    <mergeCell ref="E12:E13"/>
    <mergeCell ref="F12:F13"/>
    <mergeCell ref="H18:H19"/>
    <mergeCell ref="B15:B16"/>
    <mergeCell ref="C15:C16"/>
    <mergeCell ref="D15:D16"/>
    <mergeCell ref="E15:E16"/>
    <mergeCell ref="F15:F16"/>
    <mergeCell ref="H15:H16"/>
    <mergeCell ref="B18:B19"/>
    <mergeCell ref="C18:C19"/>
    <mergeCell ref="D18:D19"/>
    <mergeCell ref="E18:E19"/>
    <mergeCell ref="F18:F19"/>
    <mergeCell ref="H12:H13"/>
    <mergeCell ref="H6:H7"/>
    <mergeCell ref="B9:B10"/>
    <mergeCell ref="C9:C10"/>
    <mergeCell ref="D9:D10"/>
    <mergeCell ref="E9:E10"/>
    <mergeCell ref="F9:F10"/>
    <mergeCell ref="H9:H10"/>
    <mergeCell ref="B6:B7"/>
    <mergeCell ref="C6:C7"/>
    <mergeCell ref="D6:D7"/>
    <mergeCell ref="E6:E7"/>
    <mergeCell ref="F6:F7"/>
    <mergeCell ref="B12:B13"/>
    <mergeCell ref="C12:C13"/>
    <mergeCell ref="D12:D13"/>
  </mergeCells>
  <pageMargins left="0" right="0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53"/>
  <sheetViews>
    <sheetView showGridLines="0" showZeros="0" tabSelected="1" zoomScale="90" zoomScaleNormal="90" workbookViewId="0">
      <selection activeCell="J3" sqref="J3"/>
    </sheetView>
  </sheetViews>
  <sheetFormatPr baseColWidth="10" defaultColWidth="9.1796875" defaultRowHeight="14.5" x14ac:dyDescent="0.35"/>
  <cols>
    <col min="1" max="1" width="3.1796875" style="2" customWidth="1"/>
    <col min="2" max="2" width="32.1796875" style="2" customWidth="1"/>
    <col min="3" max="6" width="11.1796875" style="2" bestFit="1" customWidth="1"/>
    <col min="7" max="7" width="25.81640625" style="2" customWidth="1"/>
    <col min="8" max="8" width="36.7265625" style="2" customWidth="1"/>
    <col min="9" max="9" width="11.453125" style="2" customWidth="1"/>
    <col min="10" max="10" width="2.453125" style="2" customWidth="1"/>
    <col min="11" max="16384" width="9.1796875" style="2"/>
  </cols>
  <sheetData>
    <row r="1" spans="2:10" ht="35.25" customHeight="1" x14ac:dyDescent="0.35">
      <c r="B1" s="1"/>
      <c r="C1" s="1"/>
      <c r="D1" s="1"/>
      <c r="E1" s="1"/>
      <c r="F1" s="1"/>
      <c r="G1" s="1"/>
      <c r="H1" s="1"/>
    </row>
    <row r="2" spans="2:10" x14ac:dyDescent="0.35">
      <c r="J2" s="2" t="s">
        <v>117</v>
      </c>
    </row>
    <row r="3" spans="2:10" ht="15" customHeight="1" thickBot="1" x14ac:dyDescent="0.4"/>
    <row r="4" spans="2:10" ht="21" customHeight="1" thickBot="1" x14ac:dyDescent="0.4">
      <c r="B4" s="24" t="s">
        <v>112</v>
      </c>
      <c r="C4" s="28">
        <f>BALANCES!C5</f>
        <v>2018</v>
      </c>
      <c r="D4" s="28">
        <f>BALANCES!D5</f>
        <v>2019</v>
      </c>
      <c r="E4" s="28">
        <f>BALANCES!E5</f>
        <v>2020</v>
      </c>
      <c r="F4" s="28">
        <f>BALANCES!F5</f>
        <v>2021</v>
      </c>
      <c r="G4" s="29" t="s">
        <v>49</v>
      </c>
      <c r="H4" s="14" t="s">
        <v>50</v>
      </c>
    </row>
    <row r="5" spans="2:10" ht="12" customHeight="1" thickBot="1" x14ac:dyDescent="0.4">
      <c r="C5" s="19"/>
      <c r="D5" s="19"/>
      <c r="E5" s="19"/>
      <c r="F5" s="19"/>
    </row>
    <row r="6" spans="2:10" ht="20.149999999999999" customHeight="1" x14ac:dyDescent="0.35">
      <c r="B6" s="48" t="s">
        <v>88</v>
      </c>
      <c r="C6" s="50">
        <f>IF(BALANCES!C40=0,0,365*BALANCES!C11/BALANCES!C40)</f>
        <v>121.66666666666667</v>
      </c>
      <c r="D6" s="50">
        <f>IF(BALANCES!D40=0,0,365*BALANCES!D11/BALANCES!D40)</f>
        <v>160.6</v>
      </c>
      <c r="E6" s="50">
        <f>IF(BALANCES!E40=0,0,365*BALANCES!E11/BALANCES!E40)</f>
        <v>135.18518518518519</v>
      </c>
      <c r="F6" s="50">
        <f>IF(BALANCES!F40=0,0,365*BALANCES!F11/BALANCES!F40)</f>
        <v>125.65573770491804</v>
      </c>
      <c r="G6" s="27" t="s">
        <v>89</v>
      </c>
      <c r="H6" s="36" t="s">
        <v>90</v>
      </c>
    </row>
    <row r="7" spans="2:10" ht="20.149999999999999" customHeight="1" thickBot="1" x14ac:dyDescent="0.4">
      <c r="B7" s="49"/>
      <c r="C7" s="51"/>
      <c r="D7" s="51"/>
      <c r="E7" s="51"/>
      <c r="F7" s="51"/>
      <c r="G7" s="25" t="s">
        <v>32</v>
      </c>
      <c r="H7" s="37"/>
    </row>
    <row r="8" spans="2:10" ht="12" customHeight="1" thickBot="1" x14ac:dyDescent="0.4">
      <c r="C8" s="22"/>
      <c r="D8" s="22"/>
      <c r="E8" s="22"/>
      <c r="F8" s="22"/>
    </row>
    <row r="9" spans="2:10" ht="20.149999999999999" customHeight="1" x14ac:dyDescent="0.35">
      <c r="B9" s="48" t="s">
        <v>91</v>
      </c>
      <c r="C9" s="50">
        <f>IF(BALANCES!C41=0,0,365*BALANCES!C30/BALANCES!C41)</f>
        <v>70.192307692307693</v>
      </c>
      <c r="D9" s="50">
        <f>IF(BALANCES!D41=0,0,365*BALANCES!D30/BALANCES!D41)</f>
        <v>74.351851851851848</v>
      </c>
      <c r="E9" s="50">
        <f>IF(BALANCES!E41=0,0,365*BALANCES!E30/BALANCES!E41)</f>
        <v>60.365384615384613</v>
      </c>
      <c r="F9" s="50">
        <f>IF(BALANCES!F41=0,0,365*BALANCES!F30/BALANCES!F41)</f>
        <v>52.983870967741936</v>
      </c>
      <c r="G9" s="27" t="s">
        <v>92</v>
      </c>
      <c r="H9" s="36" t="s">
        <v>93</v>
      </c>
    </row>
    <row r="10" spans="2:10" ht="20.149999999999999" customHeight="1" thickBot="1" x14ac:dyDescent="0.4">
      <c r="B10" s="49"/>
      <c r="C10" s="51"/>
      <c r="D10" s="51"/>
      <c r="E10" s="51"/>
      <c r="F10" s="51"/>
      <c r="G10" s="25" t="s">
        <v>94</v>
      </c>
      <c r="H10" s="37"/>
    </row>
    <row r="11" spans="2:10" ht="12" customHeight="1" thickBot="1" x14ac:dyDescent="0.4">
      <c r="C11" s="22"/>
      <c r="D11" s="22"/>
      <c r="E11" s="22"/>
      <c r="F11" s="22"/>
    </row>
    <row r="12" spans="2:10" ht="20.149999999999999" customHeight="1" x14ac:dyDescent="0.35">
      <c r="B12" s="48" t="s">
        <v>95</v>
      </c>
      <c r="C12" s="50">
        <f>IF(BALANCES!C38=0,0,365*BALANCES!C13/BALANCES!C38)</f>
        <v>51.1</v>
      </c>
      <c r="D12" s="50">
        <f>IF(BALANCES!D38=0,0,365*BALANCES!D13/BALANCES!D38)</f>
        <v>57.254901960784316</v>
      </c>
      <c r="E12" s="50">
        <f>IF(BALANCES!E38=0,0,365*BALANCES!E13/BALANCES!E38)</f>
        <v>61.981132075471699</v>
      </c>
      <c r="F12" s="50">
        <f>IF(BALANCES!F38=0,0,365*BALANCES!F13/BALANCES!F38)</f>
        <v>47.635593220338983</v>
      </c>
      <c r="G12" s="27" t="s">
        <v>96</v>
      </c>
      <c r="H12" s="36" t="s">
        <v>97</v>
      </c>
    </row>
    <row r="13" spans="2:10" ht="20.149999999999999" customHeight="1" thickBot="1" x14ac:dyDescent="0.4">
      <c r="B13" s="49"/>
      <c r="C13" s="51"/>
      <c r="D13" s="51"/>
      <c r="E13" s="51"/>
      <c r="F13" s="51"/>
      <c r="G13" s="25" t="s">
        <v>84</v>
      </c>
      <c r="H13" s="37"/>
    </row>
    <row r="14" spans="2:10" ht="12" customHeight="1" thickBot="1" x14ac:dyDescent="0.4">
      <c r="C14" s="22"/>
      <c r="D14" s="22"/>
      <c r="E14" s="22"/>
      <c r="F14" s="22"/>
    </row>
    <row r="15" spans="2:10" ht="20.149999999999999" customHeight="1" x14ac:dyDescent="0.35">
      <c r="B15" s="48" t="s">
        <v>98</v>
      </c>
      <c r="C15" s="50">
        <f>IF(BALANCES!C41=0,0,365*BALANCES!C15/BALANCES!C41)</f>
        <v>60.365384615384613</v>
      </c>
      <c r="D15" s="50">
        <f>IF(BALANCES!D41=0,0,365*BALANCES!D15/BALANCES!D41)</f>
        <v>86.518518518518519</v>
      </c>
      <c r="E15" s="50">
        <f>IF(BALANCES!E41=0,0,365*BALANCES!E15/BALANCES!E41)</f>
        <v>71.59615384615384</v>
      </c>
      <c r="F15" s="50">
        <f>IF(BALANCES!F41=0,0,365*BALANCES!F15/BALANCES!F41)</f>
        <v>64.758064516129039</v>
      </c>
      <c r="G15" s="27" t="s">
        <v>99</v>
      </c>
      <c r="H15" s="36" t="s">
        <v>100</v>
      </c>
    </row>
    <row r="16" spans="2:10" ht="20.149999999999999" customHeight="1" thickBot="1" x14ac:dyDescent="0.4">
      <c r="B16" s="49"/>
      <c r="C16" s="51"/>
      <c r="D16" s="51"/>
      <c r="E16" s="51"/>
      <c r="F16" s="51"/>
      <c r="G16" s="25" t="s">
        <v>94</v>
      </c>
      <c r="H16" s="37"/>
    </row>
    <row r="17" spans="2:8" ht="15" thickBot="1" x14ac:dyDescent="0.4">
      <c r="C17" s="20"/>
      <c r="D17" s="20"/>
      <c r="E17" s="20"/>
      <c r="F17" s="20"/>
    </row>
    <row r="18" spans="2:8" ht="20.149999999999999" customHeight="1" x14ac:dyDescent="0.35">
      <c r="B18" s="48" t="s">
        <v>101</v>
      </c>
      <c r="C18" s="50">
        <f>IF(BALANCES!C44=0,0,(BALANCES!C37-BALANCES!C40-BALANCES!C46-BALANCES!C47-BALANCES!C48)/(BALANCES!C44+BALANCES!C45))</f>
        <v>2.625</v>
      </c>
      <c r="D18" s="50">
        <f>IF(BALANCES!D44=0,0,(BALANCES!D37-BALANCES!D40-BALANCES!D46-BALANCES!D47-BALANCES!D48)/(BALANCES!D44+BALANCES!D45))</f>
        <v>3.1343283582089554</v>
      </c>
      <c r="E18" s="50">
        <f>IF(BALANCES!E44=0,0,(BALANCES!E37-BALANCES!E40-BALANCES!E46-BALANCES!E47-BALANCES!E48)/(BALANCES!E44+BALANCES!E45))</f>
        <v>2.9236111111111112</v>
      </c>
      <c r="F18" s="50">
        <f>IF(BALANCES!F44=0,0,(BALANCES!F37-BALANCES!F40-BALANCES!F46-BALANCES!F47-BALANCES!F48)/(BALANCES!F44+BALANCES!F45))</f>
        <v>2.7202380952380953</v>
      </c>
      <c r="G18" s="27" t="s">
        <v>102</v>
      </c>
      <c r="H18" s="36" t="s">
        <v>103</v>
      </c>
    </row>
    <row r="19" spans="2:8" ht="20.149999999999999" customHeight="1" thickBot="1" x14ac:dyDescent="0.4">
      <c r="B19" s="49"/>
      <c r="C19" s="51"/>
      <c r="D19" s="51"/>
      <c r="E19" s="51"/>
      <c r="F19" s="51"/>
      <c r="G19" s="25" t="s">
        <v>104</v>
      </c>
      <c r="H19" s="37"/>
    </row>
    <row r="53" spans="7:8" x14ac:dyDescent="0.35">
      <c r="G53" s="42"/>
      <c r="H53" s="42"/>
    </row>
  </sheetData>
  <mergeCells count="31">
    <mergeCell ref="G53:H53"/>
    <mergeCell ref="B18:B19"/>
    <mergeCell ref="C18:C19"/>
    <mergeCell ref="D18:D19"/>
    <mergeCell ref="E18:E19"/>
    <mergeCell ref="F18:F19"/>
    <mergeCell ref="H18:H19"/>
    <mergeCell ref="H15:H16"/>
    <mergeCell ref="B12:B13"/>
    <mergeCell ref="C12:C13"/>
    <mergeCell ref="D12:D13"/>
    <mergeCell ref="E12:E13"/>
    <mergeCell ref="F12:F13"/>
    <mergeCell ref="H12:H13"/>
    <mergeCell ref="B15:B16"/>
    <mergeCell ref="C15:C16"/>
    <mergeCell ref="D15:D16"/>
    <mergeCell ref="E15:E16"/>
    <mergeCell ref="F15:F16"/>
    <mergeCell ref="H6:H7"/>
    <mergeCell ref="B9:B10"/>
    <mergeCell ref="C9:C10"/>
    <mergeCell ref="D9:D10"/>
    <mergeCell ref="E9:E10"/>
    <mergeCell ref="F9:F10"/>
    <mergeCell ref="H9:H10"/>
    <mergeCell ref="B6:B7"/>
    <mergeCell ref="C6:C7"/>
    <mergeCell ref="D6:D7"/>
    <mergeCell ref="E6:E7"/>
    <mergeCell ref="F6:F7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- AYUDA -</vt:lpstr>
      <vt:lpstr>BALANCES</vt:lpstr>
      <vt:lpstr>Análisis financiero</vt:lpstr>
      <vt:lpstr>Análisis de Rentabilidad</vt:lpstr>
      <vt:lpstr>Análisis de Gestión</vt:lpstr>
      <vt:lpstr>'Análisis de Gestión'!Área_de_impresión</vt:lpstr>
      <vt:lpstr>'Análisis de Rentabilidad'!Área_de_impresión</vt:lpstr>
      <vt:lpstr>'Análisis financiero'!Área_de_impresión</vt:lpstr>
      <vt:lpstr>BALANCES!Área_de_impresión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Patricio</cp:lastModifiedBy>
  <dcterms:created xsi:type="dcterms:W3CDTF">2019-06-28T15:23:05Z</dcterms:created>
  <dcterms:modified xsi:type="dcterms:W3CDTF">2022-09-18T20:37:51Z</dcterms:modified>
</cp:coreProperties>
</file>