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mear-my.sharepoint.com/personal/gangel_came_org_ar/Documents/Escritorio/Notebook/Descargas/"/>
    </mc:Choice>
  </mc:AlternateContent>
  <xr:revisionPtr revIDLastSave="0" documentId="8_{193BAA41-E628-4F93-B7ED-1CC6EA638003}" xr6:coauthVersionLast="47" xr6:coauthVersionMax="47" xr10:uidLastSave="{00000000-0000-0000-0000-000000000000}"/>
  <bookViews>
    <workbookView xWindow="-108" yWindow="-108" windowWidth="23256" windowHeight="12456" activeTab="3" xr2:uid="{A94D80E9-1301-4AA2-A756-F06D5DBF860F}"/>
  </bookViews>
  <sheets>
    <sheet name="tir 1" sheetId="1" r:id="rId1"/>
    <sheet name="tir 2" sheetId="4" r:id="rId2"/>
    <sheet name="lecap" sheetId="3" r:id="rId3"/>
    <sheet name="Fuentes de Ganancia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L25" i="2"/>
  <c r="L26" i="2" s="1"/>
  <c r="L24" i="2"/>
  <c r="L27" i="2" s="1"/>
  <c r="L23" i="2"/>
  <c r="B6" i="2"/>
  <c r="G6" i="2" s="1"/>
  <c r="B7" i="2"/>
  <c r="F7" i="2" s="1"/>
  <c r="B8" i="2"/>
  <c r="F8" i="2" s="1"/>
  <c r="B9" i="2"/>
  <c r="B10" i="2"/>
  <c r="B11" i="2"/>
  <c r="H11" i="2" s="1"/>
  <c r="B12" i="2"/>
  <c r="H12" i="2" s="1"/>
  <c r="B13" i="2"/>
  <c r="G13" i="2" s="1"/>
  <c r="B14" i="2"/>
  <c r="G14" i="2" s="1"/>
  <c r="B15" i="2"/>
  <c r="G15" i="2" s="1"/>
  <c r="B16" i="2"/>
  <c r="G16" i="2" s="1"/>
  <c r="B17" i="2"/>
  <c r="G17" i="2" s="1"/>
  <c r="B18" i="2"/>
  <c r="G18" i="2" s="1"/>
  <c r="B19" i="2"/>
  <c r="G19" i="2" s="1"/>
  <c r="B20" i="2"/>
  <c r="H20" i="2" s="1"/>
  <c r="B5" i="2"/>
  <c r="H5" i="2" s="1"/>
  <c r="D22" i="2"/>
  <c r="D21" i="2"/>
  <c r="I9" i="3"/>
  <c r="I8" i="3"/>
  <c r="C21" i="3"/>
  <c r="C22" i="3" s="1"/>
  <c r="D18" i="1"/>
  <c r="E7" i="4"/>
  <c r="D7" i="4"/>
  <c r="C7" i="4"/>
  <c r="C20" i="3"/>
  <c r="C23" i="3" s="1"/>
  <c r="C5" i="3"/>
  <c r="C6" i="3" s="1"/>
  <c r="J2" i="2"/>
  <c r="H19" i="2" l="1"/>
  <c r="H18" i="2"/>
  <c r="H17" i="2"/>
  <c r="H16" i="2"/>
  <c r="H15" i="2"/>
  <c r="H14" i="2"/>
  <c r="H13" i="2"/>
  <c r="F10" i="2"/>
  <c r="F9" i="2"/>
  <c r="G5" i="2"/>
  <c r="H10" i="2"/>
  <c r="G20" i="2"/>
  <c r="H9" i="2"/>
  <c r="H8" i="2"/>
  <c r="H7" i="2"/>
  <c r="H6" i="2"/>
  <c r="F12" i="2"/>
  <c r="F11" i="2"/>
  <c r="G9" i="2"/>
  <c r="F13" i="2"/>
  <c r="G8" i="2"/>
  <c r="G7" i="2"/>
  <c r="G12" i="2"/>
  <c r="G11" i="2"/>
  <c r="G10" i="2"/>
  <c r="F6" i="2"/>
  <c r="F5" i="2"/>
  <c r="F20" i="2"/>
  <c r="F19" i="2"/>
  <c r="F18" i="2"/>
  <c r="F17" i="2"/>
  <c r="F16" i="2"/>
  <c r="F15" i="2"/>
  <c r="F14" i="2"/>
  <c r="C19" i="1"/>
  <c r="C18" i="1"/>
  <c r="H21" i="2" l="1"/>
  <c r="H22" i="2" s="1"/>
  <c r="G21" i="2"/>
  <c r="G22" i="2" s="1"/>
  <c r="F21" i="2"/>
  <c r="F2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tc={88628F06-9C69-458A-A266-480A9CE78800}</author>
  </authors>
  <commentList>
    <comment ref="D4" authorId="0" shapeId="0" xr:uid="{88628F06-9C69-458A-A266-480A9CE788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al vencimiento, surge de multiplicar 100 (v.o.) * (1+i)^cantidad de meses</t>
      </text>
    </comment>
  </commentList>
</comments>
</file>

<file path=xl/sharedStrings.xml><?xml version="1.0" encoding="utf-8"?>
<sst xmlns="http://schemas.openxmlformats.org/spreadsheetml/2006/main" count="41" uniqueCount="36">
  <si>
    <t>YTM</t>
  </si>
  <si>
    <t>REINVERSION</t>
  </si>
  <si>
    <t>TASA</t>
  </si>
  <si>
    <t>HOY</t>
  </si>
  <si>
    <t>VENCIMIENTO</t>
  </si>
  <si>
    <t>GANANCIA EFECTIVA</t>
  </si>
  <si>
    <t>% GANANCIA EFECTIVO</t>
  </si>
  <si>
    <t>PLAZO</t>
  </si>
  <si>
    <t>CONVENCION MESES</t>
  </si>
  <si>
    <t>TEM</t>
  </si>
  <si>
    <t>TNA</t>
  </si>
  <si>
    <t>precio</t>
  </si>
  <si>
    <t>interés</t>
  </si>
  <si>
    <t>interes</t>
  </si>
  <si>
    <t>capital + interes</t>
  </si>
  <si>
    <t>TIR</t>
  </si>
  <si>
    <t>TASA CUPON</t>
  </si>
  <si>
    <t>inicio</t>
  </si>
  <si>
    <t>vencimiento</t>
  </si>
  <si>
    <t>V.Inicial</t>
  </si>
  <si>
    <t>1+i</t>
  </si>
  <si>
    <t>Cantidad de meses</t>
  </si>
  <si>
    <t>Valor Final</t>
  </si>
  <si>
    <t>tir</t>
  </si>
  <si>
    <t>convencion años</t>
  </si>
  <si>
    <t>Ganancia</t>
  </si>
  <si>
    <t>Tasa Efectiva</t>
  </si>
  <si>
    <t>Total</t>
  </si>
  <si>
    <t>Tiempo al Vencimiento</t>
  </si>
  <si>
    <t>Fecha</t>
  </si>
  <si>
    <t>Flujo de Fondo</t>
  </si>
  <si>
    <t>Cupon + Reinversión (a la tir inicial)</t>
  </si>
  <si>
    <t xml:space="preserve">TIR &lt; </t>
  </si>
  <si>
    <t>A una TASA menor A TIR Original (5%)</t>
  </si>
  <si>
    <t>A una TASA mayor A TIR Original (8%)</t>
  </si>
  <si>
    <t>TIR 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</si>
</sst>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165" formatCode="0.000%"/>
    <numFmt numFmtId="166" formatCode="0.0000%"/>
    <numFmt numFmtId="167" formatCode="0.00000%"/>
    <numFmt numFmtId="176" formatCode="0.00000"/>
    <numFmt numFmtId="178" formatCode="#,##0.0000"/>
    <numFmt numFmtId="179" formatCode="0.000"/>
    <numFmt numFmtId="180" formatCode="0.00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rgb="FF000000"/>
      <name val="Calibri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C8C8C8"/>
      </left>
      <right/>
      <top style="thin">
        <color rgb="FFC8C8C8"/>
      </top>
      <bottom style="thin">
        <color rgb="FFC8C8C8"/>
      </bottom>
      <diagonal/>
    </border>
    <border>
      <left/>
      <right/>
      <top style="thin">
        <color rgb="FFC8C8C8"/>
      </top>
      <bottom style="thin">
        <color rgb="FFC8C8C8"/>
      </bottom>
      <diagonal/>
    </border>
    <border>
      <left/>
      <right style="thin">
        <color rgb="FFC8C8C8"/>
      </right>
      <top style="thin">
        <color rgb="FFC8C8C8"/>
      </top>
      <bottom style="thin">
        <color rgb="FFC8C8C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14" fontId="0" fillId="0" borderId="0" xfId="0" applyNumberFormat="1"/>
    <xf numFmtId="9" fontId="0" fillId="0" borderId="0" xfId="2" applyFont="1"/>
    <xf numFmtId="10" fontId="0" fillId="0" borderId="0" xfId="2" applyNumberFormat="1" applyFont="1"/>
    <xf numFmtId="44" fontId="0" fillId="0" borderId="0" xfId="1" applyFont="1"/>
    <xf numFmtId="44" fontId="0" fillId="0" borderId="0" xfId="0" applyNumberFormat="1"/>
    <xf numFmtId="165" fontId="0" fillId="0" borderId="0" xfId="2" applyNumberFormat="1" applyFont="1"/>
    <xf numFmtId="166" fontId="0" fillId="0" borderId="0" xfId="2" applyNumberFormat="1" applyFont="1"/>
    <xf numFmtId="9" fontId="0" fillId="0" borderId="0" xfId="0" applyNumberFormat="1"/>
    <xf numFmtId="167" fontId="0" fillId="0" borderId="0" xfId="0" applyNumberFormat="1"/>
    <xf numFmtId="2" fontId="0" fillId="0" borderId="0" xfId="0" applyNumberFormat="1"/>
    <xf numFmtId="14" fontId="3" fillId="2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0" fillId="0" borderId="0" xfId="0" applyNumberFormat="1"/>
    <xf numFmtId="0" fontId="2" fillId="0" borderId="4" xfId="0" applyFont="1" applyBorder="1"/>
    <xf numFmtId="165" fontId="2" fillId="0" borderId="4" xfId="2" applyNumberFormat="1" applyFont="1" applyBorder="1"/>
    <xf numFmtId="0" fontId="2" fillId="0" borderId="0" xfId="0" applyFont="1"/>
    <xf numFmtId="176" fontId="2" fillId="0" borderId="0" xfId="0" applyNumberFormat="1" applyFont="1"/>
    <xf numFmtId="0" fontId="0" fillId="0" borderId="5" xfId="0" applyBorder="1"/>
    <xf numFmtId="0" fontId="0" fillId="0" borderId="7" xfId="0" applyBorder="1"/>
    <xf numFmtId="16" fontId="0" fillId="0" borderId="8" xfId="0" applyNumberFormat="1" applyBorder="1"/>
    <xf numFmtId="0" fontId="0" fillId="0" borderId="9" xfId="0" applyBorder="1"/>
    <xf numFmtId="16" fontId="0" fillId="0" borderId="5" xfId="0" applyNumberFormat="1" applyBorder="1"/>
    <xf numFmtId="178" fontId="0" fillId="0" borderId="5" xfId="0" applyNumberFormat="1" applyBorder="1"/>
    <xf numFmtId="0" fontId="0" fillId="0" borderId="10" xfId="0" applyBorder="1"/>
    <xf numFmtId="166" fontId="0" fillId="0" borderId="11" xfId="2" applyNumberFormat="1" applyFont="1" applyBorder="1"/>
    <xf numFmtId="0" fontId="0" fillId="0" borderId="12" xfId="0" applyBorder="1"/>
    <xf numFmtId="0" fontId="0" fillId="0" borderId="8" xfId="0" applyBorder="1"/>
    <xf numFmtId="0" fontId="0" fillId="0" borderId="13" xfId="0" applyBorder="1"/>
    <xf numFmtId="179" fontId="0" fillId="0" borderId="5" xfId="0" applyNumberFormat="1" applyBorder="1"/>
    <xf numFmtId="10" fontId="0" fillId="0" borderId="5" xfId="2" applyNumberFormat="1" applyFont="1" applyBorder="1"/>
    <xf numFmtId="0" fontId="0" fillId="0" borderId="14" xfId="0" applyBorder="1"/>
    <xf numFmtId="10" fontId="0" fillId="0" borderId="11" xfId="2" applyNumberFormat="1" applyFont="1" applyBorder="1"/>
    <xf numFmtId="14" fontId="0" fillId="0" borderId="8" xfId="0" applyNumberFormat="1" applyBorder="1"/>
    <xf numFmtId="14" fontId="0" fillId="0" borderId="5" xfId="0" applyNumberFormat="1" applyBorder="1"/>
    <xf numFmtId="0" fontId="0" fillId="0" borderId="5" xfId="0" applyNumberFormat="1" applyBorder="1"/>
    <xf numFmtId="0" fontId="2" fillId="0" borderId="15" xfId="0" applyFont="1" applyBorder="1"/>
    <xf numFmtId="180" fontId="2" fillId="0" borderId="16" xfId="0" applyNumberFormat="1" applyFont="1" applyBorder="1"/>
    <xf numFmtId="0" fontId="0" fillId="0" borderId="0" xfId="2" applyNumberFormat="1" applyFont="1"/>
    <xf numFmtId="179" fontId="0" fillId="0" borderId="0" xfId="2" applyNumberFormat="1" applyFont="1"/>
    <xf numFmtId="0" fontId="0" fillId="0" borderId="6" xfId="0" applyBorder="1"/>
    <xf numFmtId="14" fontId="0" fillId="0" borderId="6" xfId="0" applyNumberFormat="1" applyBorder="1"/>
    <xf numFmtId="0" fontId="2" fillId="3" borderId="6" xfId="0" applyFont="1" applyFill="1" applyBorder="1"/>
    <xf numFmtId="0" fontId="2" fillId="3" borderId="17" xfId="0" applyFont="1" applyFill="1" applyBorder="1" applyAlignment="1">
      <alignment horizontal="center"/>
    </xf>
    <xf numFmtId="0" fontId="2" fillId="3" borderId="0" xfId="0" applyFont="1" applyFill="1" applyAlignment="1">
      <alignment horizontal="left" indent="5"/>
    </xf>
    <xf numFmtId="0" fontId="2" fillId="3" borderId="0" xfId="0" applyFont="1" applyFill="1"/>
    <xf numFmtId="166" fontId="2" fillId="0" borderId="0" xfId="2" applyNumberFormat="1" applyFont="1"/>
    <xf numFmtId="9" fontId="2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39</xdr:row>
      <xdr:rowOff>167640</xdr:rowOff>
    </xdr:from>
    <xdr:to>
      <xdr:col>12</xdr:col>
      <xdr:colOff>557175</xdr:colOff>
      <xdr:row>68</xdr:row>
      <xdr:rowOff>76652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C169D4-7D1E-4986-9254-97C5D80AE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299960"/>
          <a:ext cx="10562235" cy="521253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isel Angel" id="{ECCEADB9-BBAC-453C-B81B-B4633A277A65}" userId="S::gangel@came.org.ar::606b44e5-1373-414c-a953-d69677a9c3f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4" dT="2024-05-27T21:58:12.99" personId="{ECCEADB9-BBAC-453C-B81B-B4633A277A65}" id="{88628F06-9C69-458A-A266-480A9CE78800}">
    <text>Valor al vencimiento, surge de multiplicar 100 (v.o.) * (1+i)^cantidad de meses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9F27C-99F5-45EC-BFC3-61D53DDFD499}">
  <dimension ref="A2:M33"/>
  <sheetViews>
    <sheetView showGridLines="0" workbookViewId="0">
      <selection activeCell="C18" sqref="C18"/>
    </sheetView>
  </sheetViews>
  <sheetFormatPr baseColWidth="10" defaultRowHeight="14.4" x14ac:dyDescent="0.3"/>
  <cols>
    <col min="5" max="5" width="16.33203125" bestFit="1" customWidth="1"/>
    <col min="10" max="11" width="15.33203125" style="4" bestFit="1" customWidth="1"/>
    <col min="12" max="13" width="15.33203125" bestFit="1" customWidth="1"/>
  </cols>
  <sheetData>
    <row r="2" spans="1:13" x14ac:dyDescent="0.3">
      <c r="A2">
        <v>15</v>
      </c>
      <c r="B2" s="1">
        <v>44316</v>
      </c>
      <c r="C2">
        <v>-94</v>
      </c>
    </row>
    <row r="3" spans="1:13" x14ac:dyDescent="0.3">
      <c r="A3">
        <v>14</v>
      </c>
      <c r="B3" s="1">
        <v>44408</v>
      </c>
      <c r="C3">
        <v>3</v>
      </c>
      <c r="E3" s="10"/>
    </row>
    <row r="4" spans="1:13" x14ac:dyDescent="0.3">
      <c r="A4">
        <v>13</v>
      </c>
      <c r="B4" s="1">
        <v>44592</v>
      </c>
      <c r="C4">
        <v>3</v>
      </c>
      <c r="E4" s="10"/>
    </row>
    <row r="5" spans="1:13" x14ac:dyDescent="0.3">
      <c r="A5">
        <v>12</v>
      </c>
      <c r="B5" s="1">
        <v>44773</v>
      </c>
      <c r="C5">
        <v>3</v>
      </c>
      <c r="E5" s="10"/>
    </row>
    <row r="6" spans="1:13" x14ac:dyDescent="0.3">
      <c r="A6">
        <v>11</v>
      </c>
      <c r="B6" s="1">
        <v>44957</v>
      </c>
      <c r="C6">
        <v>3</v>
      </c>
      <c r="E6" s="10"/>
    </row>
    <row r="7" spans="1:13" x14ac:dyDescent="0.3">
      <c r="A7">
        <v>10</v>
      </c>
      <c r="B7" s="1">
        <v>45138</v>
      </c>
      <c r="C7">
        <v>3</v>
      </c>
      <c r="E7" s="10"/>
    </row>
    <row r="8" spans="1:13" x14ac:dyDescent="0.3">
      <c r="A8">
        <v>9</v>
      </c>
      <c r="B8" s="1">
        <v>45322</v>
      </c>
      <c r="C8">
        <v>3</v>
      </c>
      <c r="E8" s="10"/>
    </row>
    <row r="9" spans="1:13" x14ac:dyDescent="0.3">
      <c r="A9">
        <v>8</v>
      </c>
      <c r="B9" s="1">
        <v>45504</v>
      </c>
      <c r="C9">
        <v>3</v>
      </c>
      <c r="E9" s="10"/>
    </row>
    <row r="10" spans="1:13" x14ac:dyDescent="0.3">
      <c r="A10">
        <v>7</v>
      </c>
      <c r="B10" s="1">
        <v>45688</v>
      </c>
      <c r="C10">
        <v>3</v>
      </c>
      <c r="E10" s="10"/>
    </row>
    <row r="11" spans="1:13" x14ac:dyDescent="0.3">
      <c r="A11">
        <v>6</v>
      </c>
      <c r="B11" s="1">
        <v>45869</v>
      </c>
      <c r="C11">
        <v>3</v>
      </c>
      <c r="E11" s="10"/>
    </row>
    <row r="12" spans="1:13" x14ac:dyDescent="0.3">
      <c r="A12">
        <v>5</v>
      </c>
      <c r="B12" s="1">
        <v>46053</v>
      </c>
      <c r="C12">
        <v>3</v>
      </c>
      <c r="E12" s="10"/>
    </row>
    <row r="13" spans="1:13" x14ac:dyDescent="0.3">
      <c r="A13">
        <v>4</v>
      </c>
      <c r="B13" s="1">
        <v>46234</v>
      </c>
      <c r="C13">
        <v>3</v>
      </c>
      <c r="E13" s="10"/>
    </row>
    <row r="14" spans="1:13" x14ac:dyDescent="0.3">
      <c r="A14">
        <v>3</v>
      </c>
      <c r="B14" s="1">
        <v>46418</v>
      </c>
      <c r="C14">
        <v>3</v>
      </c>
      <c r="E14" s="10"/>
    </row>
    <row r="15" spans="1:13" x14ac:dyDescent="0.3">
      <c r="A15">
        <v>2</v>
      </c>
      <c r="B15" s="1">
        <v>46599</v>
      </c>
      <c r="C15">
        <v>3</v>
      </c>
      <c r="E15" s="10"/>
    </row>
    <row r="16" spans="1:13" x14ac:dyDescent="0.3">
      <c r="A16">
        <v>1</v>
      </c>
      <c r="B16" s="1">
        <v>46783</v>
      </c>
      <c r="C16">
        <v>3</v>
      </c>
      <c r="E16" s="10"/>
      <c r="L16" s="5"/>
      <c r="M16" s="5"/>
    </row>
    <row r="17" spans="1:13" x14ac:dyDescent="0.3">
      <c r="A17">
        <v>0</v>
      </c>
      <c r="B17" s="1">
        <v>46965</v>
      </c>
      <c r="C17">
        <v>103</v>
      </c>
      <c r="E17" s="10"/>
      <c r="L17" s="5"/>
      <c r="M17" s="5"/>
    </row>
    <row r="18" spans="1:13" ht="15" thickBot="1" x14ac:dyDescent="0.35">
      <c r="B18" s="18" t="s">
        <v>0</v>
      </c>
      <c r="C18" s="19">
        <f>XIRR(C2:C17,B2:B17,0)</f>
        <v>7.4765424804687508E-2</v>
      </c>
      <c r="D18" s="3">
        <f>XIRR(C2:C17,B2:B17)</f>
        <v>7.4765428900718703E-2</v>
      </c>
      <c r="I18" s="4"/>
    </row>
    <row r="19" spans="1:13" ht="15" thickTop="1" x14ac:dyDescent="0.3">
      <c r="B19" s="20" t="s">
        <v>2</v>
      </c>
      <c r="C19" s="21">
        <f>(0.0747654248046875+1)</f>
        <v>1.0747654248046874</v>
      </c>
      <c r="I19" s="4"/>
      <c r="K19"/>
    </row>
    <row r="20" spans="1:13" x14ac:dyDescent="0.3">
      <c r="C20" s="9"/>
      <c r="D20" s="6"/>
      <c r="I20" s="4"/>
      <c r="K20"/>
    </row>
    <row r="21" spans="1:13" x14ac:dyDescent="0.3">
      <c r="B21" s="7"/>
      <c r="I21" s="4"/>
      <c r="K21"/>
    </row>
    <row r="22" spans="1:13" x14ac:dyDescent="0.3">
      <c r="I22" s="4"/>
      <c r="K22"/>
    </row>
    <row r="23" spans="1:13" x14ac:dyDescent="0.3">
      <c r="I23" s="4"/>
      <c r="K23"/>
    </row>
    <row r="24" spans="1:13" x14ac:dyDescent="0.3">
      <c r="I24" s="4"/>
      <c r="K24"/>
    </row>
    <row r="25" spans="1:13" x14ac:dyDescent="0.3">
      <c r="I25" s="4"/>
      <c r="K25"/>
    </row>
    <row r="26" spans="1:13" x14ac:dyDescent="0.3">
      <c r="I26" s="4"/>
      <c r="K26"/>
    </row>
    <row r="27" spans="1:13" x14ac:dyDescent="0.3">
      <c r="I27" s="4"/>
      <c r="K27"/>
    </row>
    <row r="28" spans="1:13" x14ac:dyDescent="0.3">
      <c r="I28" s="4"/>
      <c r="K28"/>
    </row>
    <row r="29" spans="1:13" x14ac:dyDescent="0.3">
      <c r="I29" s="4"/>
      <c r="K29"/>
    </row>
    <row r="30" spans="1:13" x14ac:dyDescent="0.3">
      <c r="I30" s="4"/>
      <c r="K30"/>
    </row>
    <row r="31" spans="1:13" x14ac:dyDescent="0.3">
      <c r="I31" s="4"/>
      <c r="K31"/>
    </row>
    <row r="32" spans="1:13" x14ac:dyDescent="0.3">
      <c r="I32" s="4"/>
      <c r="K32"/>
    </row>
    <row r="33" spans="9:11" x14ac:dyDescent="0.3">
      <c r="I33" s="4"/>
      <c r="K3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27B74-2D31-4025-8B69-87E0DA62D206}">
  <dimension ref="B2:F8"/>
  <sheetViews>
    <sheetView showGridLines="0" workbookViewId="0">
      <selection activeCell="E12" sqref="E12"/>
    </sheetView>
  </sheetViews>
  <sheetFormatPr baseColWidth="10" defaultRowHeight="14.4" x14ac:dyDescent="0.3"/>
  <cols>
    <col min="2" max="2" width="15.88671875" bestFit="1" customWidth="1"/>
  </cols>
  <sheetData>
    <row r="2" spans="2:6" ht="21" x14ac:dyDescent="0.3">
      <c r="B2" s="11">
        <v>45452</v>
      </c>
      <c r="C2" s="12">
        <v>-1050</v>
      </c>
      <c r="D2" s="12">
        <v>-900</v>
      </c>
      <c r="E2" s="12">
        <v>-1100</v>
      </c>
      <c r="F2" s="13" t="s">
        <v>11</v>
      </c>
    </row>
    <row r="3" spans="2:6" ht="21" x14ac:dyDescent="0.3">
      <c r="B3" s="14">
        <v>45473</v>
      </c>
      <c r="C3" s="15">
        <v>50</v>
      </c>
      <c r="D3" s="15">
        <v>50</v>
      </c>
      <c r="E3" s="15">
        <v>50</v>
      </c>
      <c r="F3" s="16" t="s">
        <v>12</v>
      </c>
    </row>
    <row r="4" spans="2:6" ht="21" x14ac:dyDescent="0.3">
      <c r="B4" s="11">
        <v>45657</v>
      </c>
      <c r="C4" s="12">
        <v>500</v>
      </c>
      <c r="D4" s="12">
        <v>50</v>
      </c>
      <c r="E4" s="12">
        <v>50</v>
      </c>
      <c r="F4" s="13" t="s">
        <v>13</v>
      </c>
    </row>
    <row r="5" spans="2:6" ht="21" x14ac:dyDescent="0.3">
      <c r="B5" s="14">
        <v>45838</v>
      </c>
      <c r="C5" s="15">
        <v>50</v>
      </c>
      <c r="D5" s="15">
        <v>50</v>
      </c>
      <c r="E5" s="15">
        <v>50</v>
      </c>
      <c r="F5" s="16" t="s">
        <v>12</v>
      </c>
    </row>
    <row r="6" spans="2:6" ht="42" x14ac:dyDescent="0.3">
      <c r="B6" s="11">
        <v>46022</v>
      </c>
      <c r="C6" s="12">
        <v>500</v>
      </c>
      <c r="D6" s="12">
        <v>1050</v>
      </c>
      <c r="E6" s="12">
        <v>1050</v>
      </c>
      <c r="F6" s="13" t="s">
        <v>14</v>
      </c>
    </row>
    <row r="7" spans="2:6" x14ac:dyDescent="0.3">
      <c r="B7" t="s">
        <v>15</v>
      </c>
      <c r="C7" s="2">
        <f>XIRR(C2:C6,B2:B6)</f>
        <v>4.7157207131385798E-2</v>
      </c>
      <c r="D7" s="2">
        <f>XIRR(D2:D6,B2:B6)</f>
        <v>0.22420976758003242</v>
      </c>
      <c r="E7" s="2">
        <f>XIRR(E2:E6,B2:B6)</f>
        <v>6.2635204195976249E-2</v>
      </c>
    </row>
    <row r="8" spans="2:6" x14ac:dyDescent="0.3">
      <c r="B8" t="s">
        <v>16</v>
      </c>
      <c r="C8" s="8">
        <v>0.1</v>
      </c>
      <c r="D8" s="8">
        <v>0.1</v>
      </c>
      <c r="E8" s="8">
        <v>0.1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34CFA-D073-4E83-B1EB-DDE267928614}">
  <dimension ref="B3:I23"/>
  <sheetViews>
    <sheetView showGridLines="0" workbookViewId="0">
      <selection activeCell="C22" sqref="C22"/>
    </sheetView>
  </sheetViews>
  <sheetFormatPr baseColWidth="10" defaultRowHeight="14.4" x14ac:dyDescent="0.3"/>
  <cols>
    <col min="2" max="2" width="20.33203125" bestFit="1" customWidth="1"/>
    <col min="8" max="8" width="16.33203125" bestFit="1" customWidth="1"/>
  </cols>
  <sheetData>
    <row r="3" spans="2:9" x14ac:dyDescent="0.3">
      <c r="B3" s="23" t="s">
        <v>3</v>
      </c>
      <c r="C3" s="24">
        <v>45432</v>
      </c>
      <c r="D3">
        <v>113</v>
      </c>
      <c r="H3" s="30" t="s">
        <v>17</v>
      </c>
      <c r="I3" s="37">
        <v>45397</v>
      </c>
    </row>
    <row r="4" spans="2:9" x14ac:dyDescent="0.3">
      <c r="B4" s="25" t="s">
        <v>4</v>
      </c>
      <c r="C4" s="26">
        <v>45579</v>
      </c>
      <c r="D4">
        <v>131.9023</v>
      </c>
      <c r="H4" s="32" t="s">
        <v>18</v>
      </c>
      <c r="I4" s="38">
        <v>45579</v>
      </c>
    </row>
    <row r="5" spans="2:9" x14ac:dyDescent="0.3">
      <c r="B5" s="25" t="s">
        <v>5</v>
      </c>
      <c r="C5" s="27">
        <f>D4-D3</f>
        <v>18.902299999999997</v>
      </c>
      <c r="H5" s="32" t="s">
        <v>19</v>
      </c>
      <c r="I5" s="22">
        <v>100</v>
      </c>
    </row>
    <row r="6" spans="2:9" x14ac:dyDescent="0.3">
      <c r="B6" s="28" t="s">
        <v>6</v>
      </c>
      <c r="C6" s="29">
        <f>C5/D3</f>
        <v>0.16727699115044245</v>
      </c>
      <c r="H6" s="32" t="s">
        <v>9</v>
      </c>
      <c r="I6" s="22">
        <v>4.7500000000000001E-2</v>
      </c>
    </row>
    <row r="7" spans="2:9" x14ac:dyDescent="0.3">
      <c r="H7" s="32" t="s">
        <v>20</v>
      </c>
      <c r="I7" s="22">
        <v>1.0475000000000001</v>
      </c>
    </row>
    <row r="8" spans="2:9" x14ac:dyDescent="0.3">
      <c r="H8" s="32" t="s">
        <v>21</v>
      </c>
      <c r="I8" s="39">
        <f>DAYS360(I3,I4,0)/30</f>
        <v>5.9666666666666668</v>
      </c>
    </row>
    <row r="9" spans="2:9" x14ac:dyDescent="0.3">
      <c r="H9" s="40" t="s">
        <v>22</v>
      </c>
      <c r="I9" s="41">
        <f>I5*(I7)^I8</f>
        <v>131.90230616714064</v>
      </c>
    </row>
    <row r="20" spans="2:5" x14ac:dyDescent="0.3">
      <c r="B20" s="30" t="s">
        <v>7</v>
      </c>
      <c r="C20" s="31">
        <f>C4-C3</f>
        <v>147</v>
      </c>
    </row>
    <row r="21" spans="2:5" x14ac:dyDescent="0.3">
      <c r="B21" s="32" t="s">
        <v>8</v>
      </c>
      <c r="C21" s="33">
        <f>DAYS360(C3,C4,0)/30</f>
        <v>4.8</v>
      </c>
    </row>
    <row r="22" spans="2:5" x14ac:dyDescent="0.3">
      <c r="B22" s="32" t="s">
        <v>9</v>
      </c>
      <c r="C22" s="34">
        <f>(D4/D3)^(1/C21)-1</f>
        <v>3.2748487731679266E-2</v>
      </c>
      <c r="D22" s="3"/>
      <c r="E22" s="3"/>
    </row>
    <row r="23" spans="2:5" x14ac:dyDescent="0.3">
      <c r="B23" s="35" t="s">
        <v>10</v>
      </c>
      <c r="C23" s="36">
        <f>((D4/D3)-1)/C20*360</f>
        <v>0.40965793751128743</v>
      </c>
      <c r="D23" s="2"/>
      <c r="E23" s="2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53B43-9C23-4B45-B887-47F6FCA780A6}">
  <dimension ref="B2:M27"/>
  <sheetViews>
    <sheetView showGridLines="0" tabSelected="1" zoomScale="121" workbookViewId="0">
      <selection activeCell="E16" sqref="E16"/>
    </sheetView>
  </sheetViews>
  <sheetFormatPr baseColWidth="10" defaultRowHeight="14.4" x14ac:dyDescent="0.3"/>
  <cols>
    <col min="2" max="2" width="19.6640625" bestFit="1" customWidth="1"/>
    <col min="4" max="4" width="13.33203125" bestFit="1" customWidth="1"/>
    <col min="6" max="6" width="30" bestFit="1" customWidth="1"/>
    <col min="7" max="7" width="31.44140625" bestFit="1" customWidth="1"/>
    <col min="8" max="8" width="31.33203125" bestFit="1" customWidth="1"/>
    <col min="11" max="11" width="16.88671875" bestFit="1" customWidth="1"/>
  </cols>
  <sheetData>
    <row r="2" spans="2:10" x14ac:dyDescent="0.3">
      <c r="F2" s="47" t="s">
        <v>1</v>
      </c>
      <c r="G2" s="47"/>
      <c r="H2" s="47"/>
      <c r="J2">
        <f>59.796/94</f>
        <v>0.63612765957446804</v>
      </c>
    </row>
    <row r="3" spans="2:10" x14ac:dyDescent="0.3">
      <c r="B3" t="s">
        <v>28</v>
      </c>
      <c r="C3" s="46" t="s">
        <v>29</v>
      </c>
      <c r="D3" s="46" t="s">
        <v>30</v>
      </c>
      <c r="F3" s="46" t="s">
        <v>31</v>
      </c>
      <c r="G3" s="46" t="s">
        <v>33</v>
      </c>
      <c r="H3" s="46" t="s">
        <v>34</v>
      </c>
    </row>
    <row r="4" spans="2:10" x14ac:dyDescent="0.3">
      <c r="B4" s="17">
        <f>DAYS360(C4,$C$20,0)/360</f>
        <v>7.75</v>
      </c>
      <c r="C4" s="45">
        <v>44316</v>
      </c>
      <c r="D4" s="44">
        <v>-94</v>
      </c>
      <c r="F4" s="44"/>
      <c r="G4" s="44"/>
      <c r="H4" s="44"/>
    </row>
    <row r="5" spans="2:10" x14ac:dyDescent="0.3">
      <c r="B5" s="17">
        <f>DAYS360(C5,$C$20,0)/360</f>
        <v>7.5</v>
      </c>
      <c r="C5" s="45">
        <v>44408</v>
      </c>
      <c r="D5" s="44">
        <v>3</v>
      </c>
      <c r="F5" s="44">
        <f>(D5*$D$22^B5)</f>
        <v>5.1252020042380728</v>
      </c>
      <c r="G5" s="44">
        <f>(D5*$D$24^B5)</f>
        <v>4.3255466261158624</v>
      </c>
      <c r="H5" s="44">
        <f>(D5*$D$26^B5)</f>
        <v>5.3431752757872779</v>
      </c>
    </row>
    <row r="6" spans="2:10" x14ac:dyDescent="0.3">
      <c r="B6" s="17">
        <f t="shared" ref="B6:B20" si="0">DAYS360(C6,$C$20,0)/360</f>
        <v>7</v>
      </c>
      <c r="C6" s="45">
        <v>44592</v>
      </c>
      <c r="D6" s="44">
        <v>3</v>
      </c>
      <c r="F6" s="44">
        <f t="shared" ref="F6:F20" si="1">(D6*$D$22^B6)</f>
        <v>4.9454407735823436</v>
      </c>
      <c r="G6" s="44">
        <f t="shared" ref="G6:G20" si="2">(D6*$D$24^B6)</f>
        <v>4.2213012679687507</v>
      </c>
      <c r="H6" s="44">
        <f>(D6*$D$26^B6)</f>
        <v>5.1414728063385624</v>
      </c>
    </row>
    <row r="7" spans="2:10" x14ac:dyDescent="0.3">
      <c r="B7" s="17">
        <f t="shared" si="0"/>
        <v>6.5</v>
      </c>
      <c r="C7" s="45">
        <v>44773</v>
      </c>
      <c r="D7" s="44">
        <v>3</v>
      </c>
      <c r="F7" s="44">
        <f t="shared" si="1"/>
        <v>4.7719844846674704</v>
      </c>
      <c r="G7" s="44">
        <f t="shared" si="2"/>
        <v>4.1195682153484396</v>
      </c>
      <c r="H7" s="44">
        <f>(D7*$D$26^B7)</f>
        <v>4.9473845146178492</v>
      </c>
    </row>
    <row r="8" spans="2:10" x14ac:dyDescent="0.3">
      <c r="B8" s="17">
        <f t="shared" si="0"/>
        <v>6</v>
      </c>
      <c r="C8" s="45">
        <v>44957</v>
      </c>
      <c r="D8" s="44">
        <v>3</v>
      </c>
      <c r="F8" s="44">
        <f t="shared" si="1"/>
        <v>4.6046119980953248</v>
      </c>
      <c r="G8" s="44">
        <f t="shared" si="2"/>
        <v>4.0202869218749999</v>
      </c>
      <c r="H8" s="44">
        <f>(D8*$D$26^B8)</f>
        <v>4.7606229688320019</v>
      </c>
    </row>
    <row r="9" spans="2:10" x14ac:dyDescent="0.3">
      <c r="B9" s="17">
        <f t="shared" si="0"/>
        <v>5.5</v>
      </c>
      <c r="C9" s="45">
        <v>45138</v>
      </c>
      <c r="D9" s="44">
        <v>3</v>
      </c>
      <c r="F9" s="44">
        <f t="shared" si="1"/>
        <v>4.4431099307065054</v>
      </c>
      <c r="G9" s="44">
        <f t="shared" si="2"/>
        <v>3.9233983003318471</v>
      </c>
      <c r="H9" s="44">
        <f>(D9*$D$26^B9)</f>
        <v>4.5809115876091191</v>
      </c>
    </row>
    <row r="10" spans="2:10" x14ac:dyDescent="0.3">
      <c r="B10" s="17">
        <f t="shared" si="0"/>
        <v>5</v>
      </c>
      <c r="C10" s="45">
        <v>45322</v>
      </c>
      <c r="D10" s="44">
        <v>3</v>
      </c>
      <c r="F10" s="44">
        <f t="shared" si="1"/>
        <v>4.2872723835382089</v>
      </c>
      <c r="G10" s="44">
        <f t="shared" si="2"/>
        <v>3.8288446875000002</v>
      </c>
      <c r="H10" s="44">
        <f>(D10*$D$26^B10)</f>
        <v>4.4079842304000012</v>
      </c>
    </row>
    <row r="11" spans="2:10" x14ac:dyDescent="0.3">
      <c r="B11" s="17">
        <f t="shared" si="0"/>
        <v>4.5</v>
      </c>
      <c r="C11" s="45">
        <v>45504</v>
      </c>
      <c r="D11" s="44">
        <v>3</v>
      </c>
      <c r="F11" s="44">
        <f t="shared" si="1"/>
        <v>4.1369006793236478</v>
      </c>
      <c r="G11" s="44">
        <f t="shared" si="2"/>
        <v>3.7365698098398541</v>
      </c>
      <c r="H11" s="44">
        <f>(D11*$D$26^B11)</f>
        <v>4.2415848033417767</v>
      </c>
    </row>
    <row r="12" spans="2:10" x14ac:dyDescent="0.3">
      <c r="B12" s="17">
        <f t="shared" si="0"/>
        <v>4</v>
      </c>
      <c r="C12" s="45">
        <v>45688</v>
      </c>
      <c r="D12" s="44">
        <v>3</v>
      </c>
      <c r="F12" s="44">
        <f t="shared" si="1"/>
        <v>3.9918031091984494</v>
      </c>
      <c r="G12" s="44">
        <f t="shared" si="2"/>
        <v>3.6465187500000003</v>
      </c>
      <c r="H12" s="44">
        <f>(D12*$D$26^B12)</f>
        <v>4.0814668800000007</v>
      </c>
    </row>
    <row r="13" spans="2:10" x14ac:dyDescent="0.3">
      <c r="B13" s="17">
        <f t="shared" si="0"/>
        <v>3.5</v>
      </c>
      <c r="C13" s="45">
        <v>45869</v>
      </c>
      <c r="D13" s="44">
        <v>3</v>
      </c>
      <c r="F13" s="44">
        <f t="shared" si="1"/>
        <v>3.8517946882910339</v>
      </c>
      <c r="G13" s="44">
        <f t="shared" si="2"/>
        <v>3.558637914133195</v>
      </c>
      <c r="H13" s="44">
        <f>(D13*$D$26^B13)</f>
        <v>3.9273933364275715</v>
      </c>
    </row>
    <row r="14" spans="2:10" x14ac:dyDescent="0.3">
      <c r="B14" s="17">
        <f t="shared" si="0"/>
        <v>3</v>
      </c>
      <c r="C14" s="45">
        <v>46053</v>
      </c>
      <c r="D14" s="44">
        <v>3</v>
      </c>
      <c r="F14" s="44">
        <f t="shared" si="1"/>
        <v>3.7166969198854476</v>
      </c>
      <c r="G14" s="44">
        <f t="shared" si="2"/>
        <v>3.4728750000000002</v>
      </c>
      <c r="H14" s="44">
        <f>(D14*$D$26^B14)</f>
        <v>3.7791360000000003</v>
      </c>
    </row>
    <row r="15" spans="2:10" x14ac:dyDescent="0.3">
      <c r="B15" s="17">
        <f t="shared" si="0"/>
        <v>2.5</v>
      </c>
      <c r="C15" s="45">
        <v>46234</v>
      </c>
      <c r="D15" s="44">
        <v>3</v>
      </c>
      <c r="F15" s="44">
        <f t="shared" si="1"/>
        <v>3.5863375678559075</v>
      </c>
      <c r="G15" s="44">
        <f t="shared" si="2"/>
        <v>3.389178965841138</v>
      </c>
      <c r="H15" s="44">
        <f>(D15*$D$26^B15)</f>
        <v>3.6364753115070099</v>
      </c>
    </row>
    <row r="16" spans="2:10" x14ac:dyDescent="0.3">
      <c r="B16" s="17">
        <f t="shared" si="0"/>
        <v>2</v>
      </c>
      <c r="C16" s="45">
        <v>46418</v>
      </c>
      <c r="D16" s="44">
        <v>3</v>
      </c>
      <c r="F16" s="44">
        <f t="shared" si="1"/>
        <v>3.4605504370830005</v>
      </c>
      <c r="G16" s="44">
        <f t="shared" si="2"/>
        <v>3.3075000000000001</v>
      </c>
      <c r="H16" s="44">
        <f>(D16*$D$26^B16)</f>
        <v>3.4992000000000001</v>
      </c>
    </row>
    <row r="17" spans="2:13" x14ac:dyDescent="0.3">
      <c r="B17" s="17">
        <f t="shared" si="0"/>
        <v>1.5</v>
      </c>
      <c r="C17" s="45">
        <v>46599</v>
      </c>
      <c r="D17" s="44">
        <v>3</v>
      </c>
      <c r="F17" s="44">
        <f t="shared" si="1"/>
        <v>3.3391751615715433</v>
      </c>
      <c r="G17" s="44">
        <f t="shared" si="2"/>
        <v>3.2277894912772735</v>
      </c>
      <c r="H17" s="44">
        <f>(D17*$D$26^B17)</f>
        <v>3.3671067699138977</v>
      </c>
    </row>
    <row r="18" spans="2:13" x14ac:dyDescent="0.3">
      <c r="B18" s="17">
        <f t="shared" si="0"/>
        <v>1</v>
      </c>
      <c r="C18" s="45">
        <v>46783</v>
      </c>
      <c r="D18" s="44">
        <v>3</v>
      </c>
      <c r="F18" s="44">
        <f t="shared" si="1"/>
        <v>3.2220570000000004</v>
      </c>
      <c r="G18" s="44">
        <f t="shared" si="2"/>
        <v>3.1500000000000004</v>
      </c>
      <c r="H18" s="44">
        <f>(D18*$D$26^B18)</f>
        <v>3.24</v>
      </c>
    </row>
    <row r="19" spans="2:13" x14ac:dyDescent="0.3">
      <c r="B19" s="17">
        <f t="shared" si="0"/>
        <v>0.5</v>
      </c>
      <c r="C19" s="45">
        <v>46965</v>
      </c>
      <c r="D19" s="44">
        <v>3</v>
      </c>
      <c r="F19" s="44">
        <f t="shared" si="1"/>
        <v>3.1090466384407938</v>
      </c>
      <c r="G19" s="44">
        <f t="shared" si="2"/>
        <v>3.0740852297878796</v>
      </c>
      <c r="H19" s="44">
        <f>(D19*$D$26^B19)</f>
        <v>3.1176914536239795</v>
      </c>
    </row>
    <row r="20" spans="2:13" x14ac:dyDescent="0.3">
      <c r="B20" s="17">
        <f t="shared" si="0"/>
        <v>0</v>
      </c>
      <c r="C20" s="45">
        <v>47149</v>
      </c>
      <c r="D20" s="44">
        <v>103</v>
      </c>
      <c r="F20" s="44">
        <f t="shared" si="1"/>
        <v>103</v>
      </c>
      <c r="G20" s="44">
        <f t="shared" si="2"/>
        <v>103</v>
      </c>
      <c r="H20" s="44">
        <f>(D20*$D$26^B20)</f>
        <v>103</v>
      </c>
    </row>
    <row r="21" spans="2:13" x14ac:dyDescent="0.3">
      <c r="C21" s="49" t="s">
        <v>15</v>
      </c>
      <c r="D21" s="50">
        <f>XIRR(D4:D20,C4:C20)</f>
        <v>7.4019023776054391E-2</v>
      </c>
      <c r="E21" s="48" t="s">
        <v>27</v>
      </c>
      <c r="F21">
        <f>SUM(F5:F20)</f>
        <v>163.59198377647778</v>
      </c>
      <c r="G21">
        <f>SUM(G5:G20)</f>
        <v>158.00210118001922</v>
      </c>
      <c r="H21">
        <f>SUM(H5:H20)</f>
        <v>165.07160593839905</v>
      </c>
      <c r="K21" s="1">
        <v>44316</v>
      </c>
      <c r="L21">
        <v>-94</v>
      </c>
      <c r="M21">
        <v>94</v>
      </c>
    </row>
    <row r="22" spans="2:13" x14ac:dyDescent="0.3">
      <c r="D22">
        <f>(1.074019)</f>
        <v>1.0740190000000001</v>
      </c>
      <c r="E22" s="48" t="s">
        <v>10</v>
      </c>
      <c r="F22" s="3">
        <f>(F21/-D4)^(1/B4)-1</f>
        <v>7.4112002851476344E-2</v>
      </c>
      <c r="G22" s="3">
        <f>(G21/-D4)^(1/B4)-1</f>
        <v>6.9304246333612429E-2</v>
      </c>
      <c r="H22" s="3">
        <f>(H21/-D4)^(1/B4)-1</f>
        <v>7.5360628741455216E-2</v>
      </c>
      <c r="K22" s="1">
        <v>47149</v>
      </c>
      <c r="L22">
        <v>163.59979999999999</v>
      </c>
    </row>
    <row r="23" spans="2:13" x14ac:dyDescent="0.3">
      <c r="C23" s="49" t="s">
        <v>32</v>
      </c>
      <c r="D23" s="51">
        <v>0.05</v>
      </c>
      <c r="K23" t="s">
        <v>23</v>
      </c>
      <c r="L23" s="3">
        <f>XIRR(L21:L22,K21:K22)</f>
        <v>7.4003419280052177E-2</v>
      </c>
    </row>
    <row r="24" spans="2:13" x14ac:dyDescent="0.3">
      <c r="D24">
        <v>1.05</v>
      </c>
      <c r="K24" t="s">
        <v>24</v>
      </c>
      <c r="L24" s="17">
        <f>DAYS360(K21,K22,0)/360</f>
        <v>7.75</v>
      </c>
    </row>
    <row r="25" spans="2:13" x14ac:dyDescent="0.3">
      <c r="C25" s="49" t="s">
        <v>35</v>
      </c>
      <c r="D25" s="51">
        <v>0.08</v>
      </c>
      <c r="K25" t="s">
        <v>25</v>
      </c>
      <c r="L25">
        <f>L22+L21</f>
        <v>69.599799999999988</v>
      </c>
    </row>
    <row r="26" spans="2:13" x14ac:dyDescent="0.3">
      <c r="D26">
        <v>1.08</v>
      </c>
      <c r="K26" t="s">
        <v>26</v>
      </c>
      <c r="L26" s="42">
        <f>L25/(-L21)</f>
        <v>0.74042340425531905</v>
      </c>
    </row>
    <row r="27" spans="2:13" x14ac:dyDescent="0.3">
      <c r="K27" t="s">
        <v>10</v>
      </c>
      <c r="L27" s="43">
        <f>(L22/M21)^(1/L24)-1</f>
        <v>7.4118624616761553E-2</v>
      </c>
    </row>
  </sheetData>
  <mergeCells count="1">
    <mergeCell ref="F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tir 1</vt:lpstr>
      <vt:lpstr>tir 2</vt:lpstr>
      <vt:lpstr>lecap</vt:lpstr>
      <vt:lpstr>Fuentes de Ganancia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 Angel</dc:creator>
  <cp:lastModifiedBy>Gisel Angel</cp:lastModifiedBy>
  <dcterms:created xsi:type="dcterms:W3CDTF">2024-05-22T20:45:13Z</dcterms:created>
  <dcterms:modified xsi:type="dcterms:W3CDTF">2024-05-27T23:04:06Z</dcterms:modified>
</cp:coreProperties>
</file>